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Guatieri\Downloads\"/>
    </mc:Choice>
  </mc:AlternateContent>
  <xr:revisionPtr revIDLastSave="0" documentId="13_ncr:1_{62F5BDF9-B620-4270-BACD-E0FE92E7D8F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DM" sheetId="6" state="hidden" r:id="rId1"/>
    <sheet name="FINALE" sheetId="5" r:id="rId2"/>
    <sheet name="spese avvio" sheetId="1" state="hidden" r:id="rId3"/>
    <sheet name="DETTAGLIO CONTEGGI PROPORZIONAL" sheetId="4" state="hidden" r:id="rId4"/>
    <sheet name="tariffe Unioncamere" sheetId="7" state="hidden" r:id="rId5"/>
  </sheets>
  <definedNames>
    <definedName name="_xlnm._FilterDatabase" localSheetId="1" hidden="1">FINALE!$B$12:$B$12</definedName>
    <definedName name="INDETERMINATO_NO">ADM!$I$3</definedName>
    <definedName name="INDETERMINATO_SI">ADM!$K$3:$K$5</definedName>
    <definedName name="NO">ADM!$I$3</definedName>
    <definedName name="SI">ADM!$K$3:$K$5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5" l="1"/>
  <c r="K9" i="5"/>
  <c r="E12" i="5"/>
  <c r="E15" i="4"/>
  <c r="P15" i="4"/>
  <c r="Q15" i="4" s="1"/>
  <c r="O15" i="4"/>
  <c r="L15" i="4"/>
  <c r="M15" i="4" s="1"/>
  <c r="K15" i="4"/>
  <c r="H15" i="4"/>
  <c r="I15" i="4" s="1"/>
  <c r="D6" i="5"/>
  <c r="O38" i="7"/>
  <c r="M38" i="7"/>
  <c r="O37" i="7"/>
  <c r="M37" i="7"/>
  <c r="O36" i="7"/>
  <c r="M36" i="7"/>
  <c r="O35" i="7"/>
  <c r="M35" i="7"/>
  <c r="O34" i="7"/>
  <c r="M34" i="7"/>
  <c r="O33" i="7"/>
  <c r="M33" i="7"/>
  <c r="O32" i="7"/>
  <c r="M32" i="7"/>
  <c r="O31" i="7"/>
  <c r="M31" i="7"/>
  <c r="O30" i="7"/>
  <c r="M30" i="7"/>
  <c r="O29" i="7"/>
  <c r="M29" i="7"/>
  <c r="O28" i="7"/>
  <c r="M28" i="7"/>
  <c r="L24" i="7"/>
  <c r="M24" i="7" s="1"/>
  <c r="E24" i="7"/>
  <c r="F24" i="7" s="1"/>
  <c r="G24" i="7" s="1"/>
  <c r="H24" i="7" s="1"/>
  <c r="L23" i="7"/>
  <c r="M23" i="7" s="1"/>
  <c r="E23" i="7"/>
  <c r="L22" i="7"/>
  <c r="M22" i="7" s="1"/>
  <c r="E22" i="7"/>
  <c r="I22" i="7" s="1"/>
  <c r="J22" i="7" s="1"/>
  <c r="K22" i="7" s="1"/>
  <c r="L21" i="7"/>
  <c r="M21" i="7" s="1"/>
  <c r="E21" i="7"/>
  <c r="L20" i="7"/>
  <c r="M20" i="7" s="1"/>
  <c r="E20" i="7"/>
  <c r="L19" i="7"/>
  <c r="M19" i="7" s="1"/>
  <c r="E19" i="7"/>
  <c r="L18" i="7"/>
  <c r="M18" i="7" s="1"/>
  <c r="E18" i="7"/>
  <c r="L17" i="7"/>
  <c r="M17" i="7" s="1"/>
  <c r="E17" i="7"/>
  <c r="I17" i="7" s="1"/>
  <c r="L16" i="7"/>
  <c r="M16" i="7" s="1"/>
  <c r="E16" i="7"/>
  <c r="L15" i="7"/>
  <c r="M15" i="7" s="1"/>
  <c r="E15" i="7"/>
  <c r="F15" i="7" s="1"/>
  <c r="G15" i="7" s="1"/>
  <c r="H15" i="7" s="1"/>
  <c r="L14" i="7"/>
  <c r="M14" i="7" s="1"/>
  <c r="E14" i="7"/>
  <c r="F10" i="7"/>
  <c r="E36" i="7" s="1"/>
  <c r="E10" i="7"/>
  <c r="F9" i="7"/>
  <c r="E9" i="7"/>
  <c r="F8" i="7"/>
  <c r="G8" i="7" s="1"/>
  <c r="E8" i="7"/>
  <c r="J5" i="7"/>
  <c r="K5" i="7" s="1"/>
  <c r="F5" i="7"/>
  <c r="E5" i="7"/>
  <c r="J4" i="7"/>
  <c r="K4" i="7" s="1"/>
  <c r="F4" i="7"/>
  <c r="G4" i="7" s="1"/>
  <c r="E4" i="7"/>
  <c r="J3" i="7"/>
  <c r="K3" i="7" s="1"/>
  <c r="F3" i="7"/>
  <c r="E3" i="7"/>
  <c r="L6" i="4"/>
  <c r="M6" i="4" s="1"/>
  <c r="P14" i="4"/>
  <c r="Q14" i="4" s="1"/>
  <c r="O14" i="4"/>
  <c r="P13" i="4"/>
  <c r="Q13" i="4" s="1"/>
  <c r="O13" i="4"/>
  <c r="P12" i="4"/>
  <c r="Q12" i="4" s="1"/>
  <c r="O12" i="4"/>
  <c r="P11" i="4"/>
  <c r="Q11" i="4" s="1"/>
  <c r="O11" i="4"/>
  <c r="P10" i="4"/>
  <c r="Q10" i="4" s="1"/>
  <c r="O10" i="4"/>
  <c r="P9" i="4"/>
  <c r="Q9" i="4" s="1"/>
  <c r="O9" i="4"/>
  <c r="P8" i="4"/>
  <c r="Q8" i="4" s="1"/>
  <c r="O8" i="4"/>
  <c r="P7" i="4"/>
  <c r="Q7" i="4" s="1"/>
  <c r="O7" i="4"/>
  <c r="P6" i="4"/>
  <c r="Q6" i="4" s="1"/>
  <c r="O6" i="4"/>
  <c r="P5" i="4"/>
  <c r="Q5" i="4" s="1"/>
  <c r="O5" i="4"/>
  <c r="P4" i="4"/>
  <c r="Q4" i="4" s="1"/>
  <c r="O4" i="4"/>
  <c r="L14" i="4"/>
  <c r="M14" i="4" s="1"/>
  <c r="K14" i="4"/>
  <c r="L13" i="4"/>
  <c r="M13" i="4" s="1"/>
  <c r="K13" i="4"/>
  <c r="L12" i="4"/>
  <c r="M12" i="4" s="1"/>
  <c r="K12" i="4"/>
  <c r="L11" i="4"/>
  <c r="M11" i="4" s="1"/>
  <c r="K11" i="4"/>
  <c r="L10" i="4"/>
  <c r="M10" i="4" s="1"/>
  <c r="K10" i="4"/>
  <c r="L9" i="4"/>
  <c r="M9" i="4" s="1"/>
  <c r="K9" i="4"/>
  <c r="L8" i="4"/>
  <c r="M8" i="4" s="1"/>
  <c r="K8" i="4"/>
  <c r="L7" i="4"/>
  <c r="M7" i="4" s="1"/>
  <c r="K7" i="4"/>
  <c r="K6" i="4"/>
  <c r="L5" i="4"/>
  <c r="M5" i="4" s="1"/>
  <c r="K5" i="4"/>
  <c r="L4" i="4"/>
  <c r="M4" i="4" s="1"/>
  <c r="K4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4" i="4"/>
  <c r="E4" i="4"/>
  <c r="L9" i="5" l="1"/>
  <c r="M9" i="5" s="1"/>
  <c r="I24" i="7"/>
  <c r="F22" i="7"/>
  <c r="G22" i="7" s="1"/>
  <c r="H22" i="7" s="1"/>
  <c r="L4" i="7"/>
  <c r="M4" i="7" s="1"/>
  <c r="I15" i="7"/>
  <c r="J15" i="7" s="1"/>
  <c r="K15" i="7" s="1"/>
  <c r="L3" i="7"/>
  <c r="M3" i="7" s="1"/>
  <c r="F18" i="7"/>
  <c r="G18" i="7" s="1"/>
  <c r="H18" i="7" s="1"/>
  <c r="I20" i="7"/>
  <c r="J20" i="7" s="1"/>
  <c r="K20" i="7" s="1"/>
  <c r="F23" i="7"/>
  <c r="G23" i="7" s="1"/>
  <c r="H23" i="7" s="1"/>
  <c r="I23" i="7"/>
  <c r="J23" i="7" s="1"/>
  <c r="K23" i="7" s="1"/>
  <c r="F16" i="7"/>
  <c r="G16" i="7" s="1"/>
  <c r="H16" i="7" s="1"/>
  <c r="L5" i="7"/>
  <c r="M5" i="7" s="1"/>
  <c r="I19" i="7"/>
  <c r="J19" i="7" s="1"/>
  <c r="K19" i="7" s="1"/>
  <c r="J24" i="7"/>
  <c r="K24" i="7" s="1"/>
  <c r="F20" i="7"/>
  <c r="G20" i="7" s="1"/>
  <c r="H20" i="7" s="1"/>
  <c r="I18" i="7"/>
  <c r="J18" i="7" s="1"/>
  <c r="K18" i="7" s="1"/>
  <c r="I16" i="7"/>
  <c r="J16" i="7" s="1"/>
  <c r="K16" i="7" s="1"/>
  <c r="F14" i="7"/>
  <c r="G14" i="7" s="1"/>
  <c r="H14" i="7" s="1"/>
  <c r="F19" i="7"/>
  <c r="G19" i="7" s="1"/>
  <c r="H19" i="7" s="1"/>
  <c r="I14" i="7"/>
  <c r="J14" i="7" s="1"/>
  <c r="K14" i="7" s="1"/>
  <c r="F36" i="7"/>
  <c r="G36" i="7" s="1"/>
  <c r="H36" i="7" s="1"/>
  <c r="I36" i="7"/>
  <c r="J36" i="7"/>
  <c r="K36" i="7" s="1"/>
  <c r="G3" i="7"/>
  <c r="G9" i="7"/>
  <c r="E31" i="7"/>
  <c r="E35" i="7"/>
  <c r="G5" i="7"/>
  <c r="J17" i="7"/>
  <c r="K17" i="7" s="1"/>
  <c r="G10" i="7"/>
  <c r="E30" i="7"/>
  <c r="E34" i="7"/>
  <c r="E38" i="7"/>
  <c r="I21" i="7"/>
  <c r="J21" i="7" s="1"/>
  <c r="K21" i="7" s="1"/>
  <c r="E29" i="7"/>
  <c r="E33" i="7"/>
  <c r="E37" i="7"/>
  <c r="E28" i="7"/>
  <c r="E32" i="7"/>
  <c r="F17" i="7"/>
  <c r="G17" i="7" s="1"/>
  <c r="H17" i="7" s="1"/>
  <c r="F21" i="7"/>
  <c r="G21" i="7" s="1"/>
  <c r="H21" i="7" s="1"/>
  <c r="I11" i="4"/>
  <c r="I14" i="4"/>
  <c r="I12" i="4"/>
  <c r="I9" i="4"/>
  <c r="I6" i="4"/>
  <c r="I10" i="4"/>
  <c r="I7" i="4"/>
  <c r="I5" i="4"/>
  <c r="I13" i="4"/>
  <c r="I4" i="4"/>
  <c r="I8" i="4"/>
  <c r="N9" i="5" l="1"/>
  <c r="O9" i="5" s="1"/>
  <c r="P14" i="7"/>
  <c r="Q14" i="7" s="1"/>
  <c r="I35" i="7"/>
  <c r="J35" i="7" s="1"/>
  <c r="K35" i="7" s="1"/>
  <c r="F35" i="7"/>
  <c r="G35" i="7" s="1"/>
  <c r="H35" i="7" s="1"/>
  <c r="I37" i="7"/>
  <c r="J37" i="7" s="1"/>
  <c r="K37" i="7" s="1"/>
  <c r="F37" i="7"/>
  <c r="G37" i="7" s="1"/>
  <c r="H37" i="7" s="1"/>
  <c r="I33" i="7"/>
  <c r="J33" i="7" s="1"/>
  <c r="K33" i="7" s="1"/>
  <c r="F33" i="7"/>
  <c r="G33" i="7" s="1"/>
  <c r="H33" i="7" s="1"/>
  <c r="F29" i="7"/>
  <c r="G29" i="7" s="1"/>
  <c r="H29" i="7" s="1"/>
  <c r="I29" i="7"/>
  <c r="J29" i="7" s="1"/>
  <c r="K29" i="7" s="1"/>
  <c r="I38" i="7"/>
  <c r="J38" i="7" s="1"/>
  <c r="K38" i="7" s="1"/>
  <c r="F38" i="7"/>
  <c r="G38" i="7" s="1"/>
  <c r="H38" i="7" s="1"/>
  <c r="I34" i="7"/>
  <c r="J34" i="7" s="1"/>
  <c r="K34" i="7" s="1"/>
  <c r="F34" i="7"/>
  <c r="G34" i="7" s="1"/>
  <c r="H34" i="7" s="1"/>
  <c r="F30" i="7"/>
  <c r="G30" i="7" s="1"/>
  <c r="H30" i="7" s="1"/>
  <c r="I30" i="7"/>
  <c r="J30" i="7" s="1"/>
  <c r="K30" i="7" s="1"/>
  <c r="F28" i="7"/>
  <c r="G28" i="7" s="1"/>
  <c r="H28" i="7" s="1"/>
  <c r="I28" i="7"/>
  <c r="J28" i="7"/>
  <c r="K28" i="7" s="1"/>
  <c r="I31" i="7"/>
  <c r="J31" i="7" s="1"/>
  <c r="K31" i="7" s="1"/>
  <c r="F31" i="7"/>
  <c r="G31" i="7" s="1"/>
  <c r="H31" i="7" s="1"/>
  <c r="F32" i="7"/>
  <c r="G32" i="7" s="1"/>
  <c r="H32" i="7" s="1"/>
  <c r="I32" i="7"/>
  <c r="J32" i="7"/>
  <c r="K32" i="7" s="1"/>
  <c r="U2" i="4"/>
  <c r="W2" i="4" s="1"/>
  <c r="G14" i="5" s="1"/>
  <c r="G18" i="1"/>
  <c r="H18" i="1" s="1"/>
  <c r="G17" i="1"/>
  <c r="G16" i="1"/>
  <c r="H16" i="1" s="1"/>
  <c r="G6" i="1"/>
  <c r="H6" i="1" s="1"/>
  <c r="G5" i="1"/>
  <c r="H5" i="1" s="1"/>
  <c r="G4" i="1"/>
  <c r="D18" i="5" l="1"/>
  <c r="E18" i="5" s="1"/>
  <c r="G18" i="5" s="1"/>
  <c r="E16" i="5"/>
  <c r="G16" i="5" s="1"/>
  <c r="H17" i="1"/>
  <c r="G12" i="5"/>
  <c r="H4" i="1"/>
</calcChain>
</file>

<file path=xl/sharedStrings.xml><?xml version="1.0" encoding="utf-8"?>
<sst xmlns="http://schemas.openxmlformats.org/spreadsheetml/2006/main" count="137" uniqueCount="79">
  <si>
    <t>MEDIAZIONI VOLONTARIE</t>
  </si>
  <si>
    <t>indeterminato/indeterminabile basso</t>
  </si>
  <si>
    <t>indeterminato/indeterminabile medio</t>
  </si>
  <si>
    <t>indeterminato/indeterminaile alto</t>
  </si>
  <si>
    <r>
      <t xml:space="preserve">TOTALE SPESE DA VERSARE AL MOMENTO DEL DEPOSITO/ADESIONE </t>
    </r>
    <r>
      <rPr>
        <b/>
        <sz val="14"/>
        <color rgb="FFFF0000"/>
        <rFont val="Calibri"/>
        <family val="2"/>
        <scheme val="minor"/>
      </rPr>
      <t>(C)</t>
    </r>
  </si>
  <si>
    <r>
      <t xml:space="preserve">SPESE MEDIAZIONE PRIMO INCONTRO </t>
    </r>
    <r>
      <rPr>
        <b/>
        <sz val="14"/>
        <color rgb="FFFF0000"/>
        <rFont val="Calibri"/>
        <family val="2"/>
        <scheme val="minor"/>
      </rPr>
      <t>(B)</t>
    </r>
  </si>
  <si>
    <r>
      <t xml:space="preserve">SPESE DI AVVIO </t>
    </r>
    <r>
      <rPr>
        <b/>
        <sz val="14"/>
        <color rgb="FFFF0000"/>
        <rFont val="Calibri"/>
        <family val="2"/>
        <scheme val="minor"/>
      </rPr>
      <t>(A)</t>
    </r>
  </si>
  <si>
    <r>
      <t xml:space="preserve">TOTALE CON IVA </t>
    </r>
    <r>
      <rPr>
        <b/>
        <sz val="14"/>
        <color rgb="FFFF0000"/>
        <rFont val="Calibri"/>
        <family val="2"/>
        <scheme val="minor"/>
      </rPr>
      <t>(D)</t>
    </r>
  </si>
  <si>
    <t>MEDIAZIONI OBBLIGATORE (CONDIZIONE DI PROCEDIBILITA' E MEDIAZIONI DEMANDATE)</t>
  </si>
  <si>
    <t>tabella 1</t>
  </si>
  <si>
    <t>tabella 2 (già tolte 20%)</t>
  </si>
  <si>
    <t>SPESE AVVIO</t>
  </si>
  <si>
    <r>
      <t xml:space="preserve">SPESE DI AVVIO </t>
    </r>
    <r>
      <rPr>
        <b/>
        <sz val="14"/>
        <color rgb="FFFF0000"/>
        <rFont val="Calibri"/>
        <family val="2"/>
        <scheme val="minor"/>
      </rPr>
      <t>(E)</t>
    </r>
  </si>
  <si>
    <r>
      <t xml:space="preserve">SPESE MEDIAZIONE PRIMO INCONTRO </t>
    </r>
    <r>
      <rPr>
        <b/>
        <sz val="14"/>
        <color rgb="FFFF0000"/>
        <rFont val="Calibri"/>
        <family val="2"/>
        <scheme val="minor"/>
      </rPr>
      <t>(F)</t>
    </r>
  </si>
  <si>
    <r>
      <t xml:space="preserve">TOTALE DA VERSARE AL MOMENTO DEL DEPOSITO/ADESIONE </t>
    </r>
    <r>
      <rPr>
        <b/>
        <sz val="14"/>
        <color rgb="FFFF0000"/>
        <rFont val="Calibri"/>
        <family val="2"/>
        <scheme val="minor"/>
      </rPr>
      <t>(G)</t>
    </r>
  </si>
  <si>
    <r>
      <t>TOTALE CON IVA</t>
    </r>
    <r>
      <rPr>
        <b/>
        <sz val="14"/>
        <color rgb="FFFF0000"/>
        <rFont val="Calibri"/>
        <family val="2"/>
        <scheme val="minor"/>
      </rPr>
      <t xml:space="preserve"> (H)</t>
    </r>
  </si>
  <si>
    <t>VOL</t>
  </si>
  <si>
    <t>con iva</t>
  </si>
  <si>
    <t>OBB</t>
  </si>
  <si>
    <t>SPESE MEDIAZIONE 1° INC</t>
  </si>
  <si>
    <t>Quanti decimali considerare?</t>
  </si>
  <si>
    <t>VALORE DELLA CONTROVERSIA</t>
  </si>
  <si>
    <t>Differenza tra valore minimo e massimo del valore dello scaglione</t>
  </si>
  <si>
    <t>Spese in euro</t>
  </si>
  <si>
    <t>Differenza tra valore minimo e massimo dell'indennità</t>
  </si>
  <si>
    <t>coefficiente</t>
  </si>
  <si>
    <t>Minimi</t>
  </si>
  <si>
    <t>Massimi</t>
  </si>
  <si>
    <t>risultato</t>
  </si>
  <si>
    <t>-</t>
  </si>
  <si>
    <t>TIPO</t>
  </si>
  <si>
    <t>VOLONTARIA</t>
  </si>
  <si>
    <t>OBBLIGATORIA/DEMANDATA</t>
  </si>
  <si>
    <t>RISULTATO</t>
  </si>
  <si>
    <t>IVA</t>
  </si>
  <si>
    <t>INDETERMINATO</t>
  </si>
  <si>
    <t>BASSO</t>
  </si>
  <si>
    <t>MEDIO</t>
  </si>
  <si>
    <t>ALTO</t>
  </si>
  <si>
    <t>NO</t>
  </si>
  <si>
    <t>ind.to e ind.le</t>
  </si>
  <si>
    <t>spese mediazione</t>
  </si>
  <si>
    <t>prosecuzione dopo 1° inc</t>
  </si>
  <si>
    <t>accordo 1° incontro</t>
  </si>
  <si>
    <t>accordo incontri successivi al 1°</t>
  </si>
  <si>
    <t>ind.to e ind.le obbligatorie</t>
  </si>
  <si>
    <t>SI</t>
  </si>
  <si>
    <t>INDETERMINATO - SI</t>
  </si>
  <si>
    <t>SPESE PER ACCORDO  AL 1° INCONTRO</t>
  </si>
  <si>
    <t>SPESE PER ACCORDO IN INCONTRI SUCCESSIVI</t>
  </si>
  <si>
    <t>SPESE PER INCONTRI SUCCESSIVI AL PRIMO</t>
  </si>
  <si>
    <t>INDETERMINATO - NO</t>
  </si>
  <si>
    <t>fino a 1.000</t>
  </si>
  <si>
    <t>da 1.001,00 ad € 50.000</t>
  </si>
  <si>
    <t>da 50.001,00 e ind.to</t>
  </si>
  <si>
    <t>Differenza H14 e J14+IVA 22%</t>
  </si>
  <si>
    <t>-spese med 1° inc</t>
  </si>
  <si>
    <t>magg</t>
  </si>
  <si>
    <t>accordo inc succ 25%</t>
  </si>
  <si>
    <t>inc successivi senza accordo</t>
  </si>
  <si>
    <t>fino ad € 1.000,00</t>
  </si>
  <si>
    <t>da € 1.001,00 a € 5.000,00</t>
  </si>
  <si>
    <t>da € 5.001,00 a € 10.000,00</t>
  </si>
  <si>
    <t>da € 10.001,00 a € 25.000,00</t>
  </si>
  <si>
    <t>da € 25.001,00 a € 50.000,00</t>
  </si>
  <si>
    <r>
      <t xml:space="preserve">da € 50.001,00 a € 150.000,00 </t>
    </r>
    <r>
      <rPr>
        <sz val="9"/>
        <color theme="1"/>
        <rFont val="Calibri"/>
        <family val="2"/>
        <scheme val="minor"/>
      </rPr>
      <t>(ind.to e ind.le)</t>
    </r>
  </si>
  <si>
    <t>da € 150.001,00 a € 250.000,00</t>
  </si>
  <si>
    <t>da € 250.001,00 a € 500.000,00</t>
  </si>
  <si>
    <t>da € 500.001,00 a € 1.500.000,00</t>
  </si>
  <si>
    <t>da € 1.500.001,00 a € 2.500.000,00</t>
  </si>
  <si>
    <t>da € 2.500.001,00 a € 5.000.000,00</t>
  </si>
  <si>
    <t>ESEMPIO &gt; 5.000.001</t>
  </si>
  <si>
    <t>solo se indeterminato/indeterminale, selezionare fascia</t>
  </si>
  <si>
    <t>con IVA</t>
  </si>
  <si>
    <t>SPESE AVVIO + 1° INCONTRO (da versare al momento del deposito della domanda/adesione)</t>
  </si>
  <si>
    <t>*CAMPI OBBLIGATORI</t>
  </si>
  <si>
    <t>MATERIA *</t>
  </si>
  <si>
    <t>VALORE DELLA CONTROVERSIA *</t>
  </si>
  <si>
    <t>INDETERMINATO/INDETERMINABILE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</si>
</sst>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&quot;€&quot;\ #,##0.00"/>
    <numFmt numFmtId="165" formatCode="#,##0.00\ &quot;€&quot;"/>
    <numFmt numFmtId="166" formatCode="_-* #,##0.00\ [$€-410]_-;\-* #,##0.00\ [$€-410]_-;_-* &quot;-&quot;??\ [$€-410]_-;_-@_-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189F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64">
    <xf numFmtId="0" fontId="0" fillId="0" borderId="0" xfId="0"/>
    <xf numFmtId="0" fontId="0" fillId="0" borderId="4" xfId="0" applyBorder="1"/>
    <xf numFmtId="44" fontId="9" fillId="9" borderId="7" xfId="1" applyFont="1" applyFill="1" applyBorder="1" applyAlignment="1" applyProtection="1">
      <alignment vertical="center"/>
    </xf>
    <xf numFmtId="0" fontId="4" fillId="11" borderId="4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9" xfId="0" applyBorder="1"/>
    <xf numFmtId="0" fontId="7" fillId="0" borderId="9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/>
    </xf>
    <xf numFmtId="0" fontId="0" fillId="0" borderId="16" xfId="0" applyBorder="1"/>
    <xf numFmtId="0" fontId="7" fillId="0" borderId="16" xfId="0" applyFont="1" applyBorder="1" applyAlignment="1">
      <alignment horizontal="center"/>
    </xf>
    <xf numFmtId="0" fontId="0" fillId="0" borderId="17" xfId="0" applyBorder="1"/>
    <xf numFmtId="44" fontId="4" fillId="0" borderId="4" xfId="1" applyFont="1" applyBorder="1" applyProtection="1"/>
    <xf numFmtId="44" fontId="0" fillId="0" borderId="4" xfId="1" applyFont="1" applyBorder="1" applyProtection="1"/>
    <xf numFmtId="0" fontId="0" fillId="0" borderId="5" xfId="0" applyBorder="1"/>
    <xf numFmtId="164" fontId="0" fillId="0" borderId="11" xfId="0" applyNumberFormat="1" applyBorder="1"/>
    <xf numFmtId="164" fontId="0" fillId="8" borderId="4" xfId="0" applyNumberFormat="1" applyFill="1" applyBorder="1"/>
    <xf numFmtId="164" fontId="0" fillId="0" borderId="4" xfId="0" applyNumberFormat="1" applyBorder="1"/>
    <xf numFmtId="164" fontId="4" fillId="4" borderId="12" xfId="0" applyNumberFormat="1" applyFont="1" applyFill="1" applyBorder="1"/>
    <xf numFmtId="164" fontId="0" fillId="0" borderId="6" xfId="0" applyNumberFormat="1" applyBorder="1"/>
    <xf numFmtId="164" fontId="0" fillId="0" borderId="19" xfId="0" applyNumberFormat="1" applyBorder="1"/>
    <xf numFmtId="164" fontId="0" fillId="8" borderId="20" xfId="0" applyNumberFormat="1" applyFill="1" applyBorder="1"/>
    <xf numFmtId="164" fontId="0" fillId="0" borderId="20" xfId="0" applyNumberFormat="1" applyBorder="1"/>
    <xf numFmtId="164" fontId="4" fillId="4" borderId="21" xfId="0" applyNumberFormat="1" applyFont="1" applyFill="1" applyBorder="1"/>
    <xf numFmtId="164" fontId="0" fillId="0" borderId="13" xfId="0" applyNumberFormat="1" applyBorder="1"/>
    <xf numFmtId="164" fontId="0" fillId="8" borderId="14" xfId="0" applyNumberFormat="1" applyFill="1" applyBorder="1"/>
    <xf numFmtId="164" fontId="0" fillId="0" borderId="14" xfId="0" applyNumberFormat="1" applyBorder="1"/>
    <xf numFmtId="164" fontId="4" fillId="4" borderId="15" xfId="0" applyNumberFormat="1" applyFont="1" applyFill="1" applyBorder="1"/>
    <xf numFmtId="164" fontId="0" fillId="0" borderId="22" xfId="0" applyNumberFormat="1" applyBorder="1"/>
    <xf numFmtId="164" fontId="0" fillId="8" borderId="23" xfId="0" applyNumberFormat="1" applyFill="1" applyBorder="1"/>
    <xf numFmtId="164" fontId="0" fillId="0" borderId="23" xfId="0" applyNumberFormat="1" applyBorder="1"/>
    <xf numFmtId="164" fontId="4" fillId="4" borderId="24" xfId="0" applyNumberFormat="1" applyFont="1" applyFill="1" applyBorder="1"/>
    <xf numFmtId="44" fontId="0" fillId="0" borderId="0" xfId="1" applyFont="1" applyProtection="1"/>
    <xf numFmtId="44" fontId="0" fillId="0" borderId="0" xfId="1" quotePrefix="1" applyFont="1" applyProtection="1"/>
    <xf numFmtId="44" fontId="0" fillId="0" borderId="0" xfId="1" quotePrefix="1" applyFont="1" applyAlignment="1" applyProtection="1">
      <alignment horizontal="center"/>
    </xf>
    <xf numFmtId="44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quotePrefix="1"/>
    <xf numFmtId="2" fontId="0" fillId="0" borderId="0" xfId="0" applyNumberFormat="1"/>
    <xf numFmtId="0" fontId="1" fillId="0" borderId="0" xfId="0" applyFont="1"/>
    <xf numFmtId="0" fontId="5" fillId="7" borderId="0" xfId="0" applyFont="1" applyFill="1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5" fontId="2" fillId="7" borderId="4" xfId="0" applyNumberFormat="1" applyFont="1" applyFill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164" fontId="1" fillId="0" borderId="5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164" fontId="2" fillId="5" borderId="4" xfId="0" applyNumberFormat="1" applyFont="1" applyFill="1" applyBorder="1" applyAlignment="1">
      <alignment horizontal="center"/>
    </xf>
    <xf numFmtId="165" fontId="2" fillId="7" borderId="5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9" fontId="0" fillId="0" borderId="0" xfId="0" applyNumberFormat="1"/>
    <xf numFmtId="44" fontId="0" fillId="0" borderId="0" xfId="0" applyNumberFormat="1" applyAlignment="1">
      <alignment horizontal="center" vertical="center"/>
    </xf>
    <xf numFmtId="0" fontId="0" fillId="13" borderId="8" xfId="0" applyFill="1" applyBorder="1"/>
    <xf numFmtId="0" fontId="0" fillId="0" borderId="11" xfId="0" applyBorder="1"/>
    <xf numFmtId="0" fontId="7" fillId="0" borderId="4" xfId="0" applyFont="1" applyBorder="1" applyAlignment="1">
      <alignment horizontal="center"/>
    </xf>
    <xf numFmtId="0" fontId="0" fillId="0" borderId="12" xfId="0" applyBorder="1"/>
    <xf numFmtId="0" fontId="10" fillId="13" borderId="1" xfId="0" applyFont="1" applyFill="1" applyBorder="1" applyAlignment="1">
      <alignment horizontal="center"/>
    </xf>
    <xf numFmtId="0" fontId="0" fillId="13" borderId="3" xfId="0" applyFill="1" applyBorder="1"/>
    <xf numFmtId="0" fontId="10" fillId="14" borderId="1" xfId="0" applyFont="1" applyFill="1" applyBorder="1" applyAlignment="1">
      <alignment horizontal="center"/>
    </xf>
    <xf numFmtId="0" fontId="0" fillId="14" borderId="3" xfId="0" applyFill="1" applyBorder="1"/>
    <xf numFmtId="164" fontId="0" fillId="13" borderId="25" xfId="0" applyNumberFormat="1" applyFill="1" applyBorder="1"/>
    <xf numFmtId="164" fontId="4" fillId="13" borderId="26" xfId="0" applyNumberFormat="1" applyFont="1" applyFill="1" applyBorder="1"/>
    <xf numFmtId="164" fontId="0" fillId="14" borderId="25" xfId="0" applyNumberFormat="1" applyFill="1" applyBorder="1"/>
    <xf numFmtId="164" fontId="4" fillId="14" borderId="26" xfId="0" applyNumberFormat="1" applyFont="1" applyFill="1" applyBorder="1"/>
    <xf numFmtId="164" fontId="0" fillId="13" borderId="27" xfId="0" applyNumberFormat="1" applyFill="1" applyBorder="1"/>
    <xf numFmtId="164" fontId="4" fillId="13" borderId="28" xfId="0" applyNumberFormat="1" applyFont="1" applyFill="1" applyBorder="1"/>
    <xf numFmtId="164" fontId="0" fillId="14" borderId="27" xfId="0" applyNumberFormat="1" applyFill="1" applyBorder="1"/>
    <xf numFmtId="164" fontId="4" fillId="14" borderId="28" xfId="0" applyNumberFormat="1" applyFont="1" applyFill="1" applyBorder="1"/>
    <xf numFmtId="164" fontId="0" fillId="0" borderId="12" xfId="0" applyNumberFormat="1" applyBorder="1"/>
    <xf numFmtId="0" fontId="0" fillId="9" borderId="11" xfId="0" applyFill="1" applyBorder="1"/>
    <xf numFmtId="0" fontId="0" fillId="0" borderId="13" xfId="0" applyBorder="1"/>
    <xf numFmtId="0" fontId="0" fillId="3" borderId="29" xfId="0" applyFill="1" applyBorder="1"/>
    <xf numFmtId="0" fontId="0" fillId="3" borderId="30" xfId="0" applyFill="1" applyBorder="1"/>
    <xf numFmtId="0" fontId="7" fillId="3" borderId="30" xfId="0" applyFont="1" applyFill="1" applyBorder="1" applyAlignment="1">
      <alignment horizontal="center"/>
    </xf>
    <xf numFmtId="0" fontId="0" fillId="3" borderId="31" xfId="0" applyFill="1" applyBorder="1"/>
    <xf numFmtId="0" fontId="0" fillId="7" borderId="0" xfId="0" applyFill="1"/>
    <xf numFmtId="0" fontId="0" fillId="0" borderId="25" xfId="0" applyBorder="1"/>
    <xf numFmtId="164" fontId="0" fillId="0" borderId="0" xfId="0" quotePrefix="1" applyNumberFormat="1"/>
    <xf numFmtId="9" fontId="0" fillId="15" borderId="0" xfId="0" applyNumberFormat="1" applyFill="1"/>
    <xf numFmtId="0" fontId="0" fillId="17" borderId="0" xfId="0" applyFill="1"/>
    <xf numFmtId="0" fontId="0" fillId="0" borderId="26" xfId="0" applyBorder="1"/>
    <xf numFmtId="0" fontId="0" fillId="7" borderId="0" xfId="0" quotePrefix="1" applyFill="1" applyAlignment="1">
      <alignment horizontal="right"/>
    </xf>
    <xf numFmtId="0" fontId="0" fillId="13" borderId="4" xfId="0" applyFill="1" applyBorder="1"/>
    <xf numFmtId="164" fontId="4" fillId="13" borderId="4" xfId="0" applyNumberFormat="1" applyFont="1" applyFill="1" applyBorder="1"/>
    <xf numFmtId="165" fontId="0" fillId="7" borderId="0" xfId="0" applyNumberFormat="1" applyFill="1"/>
    <xf numFmtId="0" fontId="0" fillId="14" borderId="29" xfId="0" applyFill="1" applyBorder="1"/>
    <xf numFmtId="0" fontId="0" fillId="14" borderId="30" xfId="0" applyFill="1" applyBorder="1"/>
    <xf numFmtId="0" fontId="7" fillId="14" borderId="30" xfId="0" applyFont="1" applyFill="1" applyBorder="1" applyAlignment="1">
      <alignment horizontal="center"/>
    </xf>
    <xf numFmtId="0" fontId="0" fillId="14" borderId="31" xfId="0" applyFill="1" applyBorder="1"/>
    <xf numFmtId="0" fontId="0" fillId="13" borderId="11" xfId="0" applyFill="1" applyBorder="1"/>
    <xf numFmtId="164" fontId="4" fillId="10" borderId="4" xfId="0" applyNumberFormat="1" applyFont="1" applyFill="1" applyBorder="1"/>
    <xf numFmtId="164" fontId="4" fillId="10" borderId="12" xfId="0" applyNumberFormat="1" applyFont="1" applyFill="1" applyBorder="1"/>
    <xf numFmtId="165" fontId="0" fillId="0" borderId="0" xfId="0" applyNumberFormat="1"/>
    <xf numFmtId="165" fontId="4" fillId="0" borderId="0" xfId="0" applyNumberFormat="1" applyFont="1"/>
    <xf numFmtId="0" fontId="0" fillId="13" borderId="13" xfId="0" applyFill="1" applyBorder="1"/>
    <xf numFmtId="164" fontId="4" fillId="10" borderId="14" xfId="0" applyNumberFormat="1" applyFont="1" applyFill="1" applyBorder="1"/>
    <xf numFmtId="164" fontId="4" fillId="10" borderId="15" xfId="0" applyNumberFormat="1" applyFont="1" applyFill="1" applyBorder="1"/>
    <xf numFmtId="0" fontId="0" fillId="13" borderId="32" xfId="0" applyFill="1" applyBorder="1"/>
    <xf numFmtId="0" fontId="0" fillId="0" borderId="6" xfId="0" applyBorder="1"/>
    <xf numFmtId="0" fontId="0" fillId="9" borderId="6" xfId="0" applyFill="1" applyBorder="1"/>
    <xf numFmtId="0" fontId="0" fillId="0" borderId="33" xfId="0" applyBorder="1"/>
    <xf numFmtId="0" fontId="0" fillId="18" borderId="0" xfId="0" applyFill="1" applyAlignment="1">
      <alignment vertical="center"/>
    </xf>
    <xf numFmtId="44" fontId="4" fillId="0" borderId="4" xfId="1" applyFont="1" applyFill="1" applyBorder="1" applyProtection="1"/>
    <xf numFmtId="0" fontId="0" fillId="0" borderId="34" xfId="0" applyBorder="1"/>
    <xf numFmtId="166" fontId="0" fillId="0" borderId="0" xfId="0" applyNumberFormat="1" applyAlignment="1">
      <alignment vertical="center"/>
    </xf>
    <xf numFmtId="16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19" borderId="2" xfId="0" applyFill="1" applyBorder="1" applyAlignment="1">
      <alignment vertical="center"/>
    </xf>
    <xf numFmtId="44" fontId="0" fillId="19" borderId="2" xfId="1" applyFont="1" applyFill="1" applyBorder="1" applyAlignment="1" applyProtection="1">
      <alignment vertical="center"/>
    </xf>
    <xf numFmtId="9" fontId="0" fillId="19" borderId="2" xfId="0" applyNumberFormat="1" applyFill="1" applyBorder="1" applyAlignment="1">
      <alignment horizontal="center" vertical="center"/>
    </xf>
    <xf numFmtId="44" fontId="6" fillId="19" borderId="3" xfId="0" applyNumberFormat="1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44" fontId="0" fillId="6" borderId="2" xfId="1" applyFont="1" applyFill="1" applyBorder="1" applyAlignment="1" applyProtection="1">
      <alignment vertical="center"/>
    </xf>
    <xf numFmtId="9" fontId="0" fillId="6" borderId="2" xfId="0" applyNumberFormat="1" applyFill="1" applyBorder="1" applyAlignment="1">
      <alignment horizontal="center" vertical="center"/>
    </xf>
    <xf numFmtId="44" fontId="6" fillId="6" borderId="3" xfId="0" applyNumberFormat="1" applyFon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2" xfId="0" applyFill="1" applyBorder="1" applyAlignment="1">
      <alignment vertical="center"/>
    </xf>
    <xf numFmtId="44" fontId="0" fillId="12" borderId="2" xfId="0" applyNumberFormat="1" applyFill="1" applyBorder="1" applyAlignment="1">
      <alignment vertical="center"/>
    </xf>
    <xf numFmtId="9" fontId="0" fillId="12" borderId="2" xfId="0" applyNumberFormat="1" applyFill="1" applyBorder="1" applyAlignment="1">
      <alignment horizontal="center" vertical="center"/>
    </xf>
    <xf numFmtId="44" fontId="6" fillId="12" borderId="3" xfId="1" applyFont="1" applyFill="1" applyBorder="1" applyAlignment="1" applyProtection="1">
      <alignment vertical="center"/>
    </xf>
    <xf numFmtId="0" fontId="0" fillId="14" borderId="1" xfId="0" applyFill="1" applyBorder="1" applyAlignment="1">
      <alignment vertical="center"/>
    </xf>
    <xf numFmtId="44" fontId="0" fillId="14" borderId="2" xfId="0" applyNumberFormat="1" applyFill="1" applyBorder="1" applyAlignment="1">
      <alignment vertical="center"/>
    </xf>
    <xf numFmtId="9" fontId="0" fillId="14" borderId="2" xfId="0" applyNumberFormat="1" applyFill="1" applyBorder="1" applyAlignment="1">
      <alignment horizontal="center" vertical="center"/>
    </xf>
    <xf numFmtId="44" fontId="6" fillId="14" borderId="3" xfId="1" applyFont="1" applyFill="1" applyBorder="1" applyAlignment="1" applyProtection="1">
      <alignment vertical="center"/>
    </xf>
    <xf numFmtId="166" fontId="9" fillId="20" borderId="7" xfId="0" applyNumberFormat="1" applyFont="1" applyFill="1" applyBorder="1" applyAlignment="1" applyProtection="1">
      <alignment vertical="center"/>
      <protection locked="0"/>
    </xf>
    <xf numFmtId="0" fontId="0" fillId="19" borderId="1" xfId="0" applyFill="1" applyBorder="1" applyAlignment="1">
      <alignment vertical="center" wrapText="1"/>
    </xf>
    <xf numFmtId="9" fontId="12" fillId="5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6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16" borderId="0" xfId="0" applyFill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FFFF"/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CC52-56C5-4A3C-BC89-BFDCE01218B8}">
  <dimension ref="B2:K6"/>
  <sheetViews>
    <sheetView showGridLines="0" workbookViewId="0">
      <selection activeCell="I3" sqref="I3"/>
    </sheetView>
  </sheetViews>
  <sheetFormatPr defaultRowHeight="14.4" x14ac:dyDescent="0.3"/>
  <cols>
    <col min="2" max="2" width="27.109375" bestFit="1" customWidth="1"/>
    <col min="4" max="4" width="19.109375" customWidth="1"/>
    <col min="6" max="6" width="19.44140625" bestFit="1" customWidth="1"/>
    <col min="9" max="9" width="20.6640625" bestFit="1" customWidth="1"/>
    <col min="11" max="11" width="19.44140625" bestFit="1" customWidth="1"/>
  </cols>
  <sheetData>
    <row r="2" spans="2:11" x14ac:dyDescent="0.3">
      <c r="B2" s="3" t="s">
        <v>30</v>
      </c>
      <c r="D2" s="3" t="s">
        <v>35</v>
      </c>
      <c r="F2" s="3" t="s">
        <v>47</v>
      </c>
      <c r="I2" s="3" t="s">
        <v>51</v>
      </c>
      <c r="K2" s="3" t="s">
        <v>47</v>
      </c>
    </row>
    <row r="3" spans="2:11" x14ac:dyDescent="0.3">
      <c r="B3" s="1" t="s">
        <v>31</v>
      </c>
      <c r="D3" s="1" t="s">
        <v>39</v>
      </c>
      <c r="F3" s="1" t="s">
        <v>29</v>
      </c>
      <c r="I3" s="1" t="s">
        <v>29</v>
      </c>
      <c r="K3" s="1" t="s">
        <v>36</v>
      </c>
    </row>
    <row r="4" spans="2:11" x14ac:dyDescent="0.3">
      <c r="B4" s="1" t="s">
        <v>32</v>
      </c>
      <c r="D4" s="1" t="s">
        <v>46</v>
      </c>
      <c r="F4" s="1" t="s">
        <v>36</v>
      </c>
      <c r="K4" s="1" t="s">
        <v>37</v>
      </c>
    </row>
    <row r="5" spans="2:11" x14ac:dyDescent="0.3">
      <c r="F5" s="1" t="s">
        <v>37</v>
      </c>
      <c r="K5" s="1" t="s">
        <v>38</v>
      </c>
    </row>
    <row r="6" spans="2:11" x14ac:dyDescent="0.3">
      <c r="F6" s="1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8E8E-E610-4715-89C3-9CD11C61647B}">
  <dimension ref="B1:O34"/>
  <sheetViews>
    <sheetView showGridLines="0" tabSelected="1" zoomScale="112" zoomScaleNormal="112" workbookViewId="0">
      <selection activeCell="Q9" sqref="Q9"/>
    </sheetView>
  </sheetViews>
  <sheetFormatPr defaultColWidth="9.109375" defaultRowHeight="14.4" x14ac:dyDescent="0.3"/>
  <cols>
    <col min="1" max="1" width="9.109375" style="6"/>
    <col min="2" max="2" width="43.44140625" style="6" customWidth="1"/>
    <col min="3" max="3" width="26.88671875" style="6" customWidth="1"/>
    <col min="4" max="4" width="12.44140625" style="6" hidden="1" customWidth="1"/>
    <col min="5" max="5" width="18" style="6" hidden="1" customWidth="1"/>
    <col min="6" max="6" width="6.44140625" style="6" hidden="1" customWidth="1"/>
    <col min="7" max="7" width="14.6640625" style="6" bestFit="1" customWidth="1"/>
    <col min="8" max="8" width="9.109375" style="6"/>
    <col min="9" max="10" width="0" style="6" hidden="1" customWidth="1"/>
    <col min="11" max="11" width="14.6640625" style="6" hidden="1" customWidth="1"/>
    <col min="12" max="12" width="11" style="6" hidden="1" customWidth="1"/>
    <col min="13" max="13" width="14.6640625" style="6" hidden="1" customWidth="1"/>
    <col min="14" max="14" width="11" style="6" hidden="1" customWidth="1"/>
    <col min="15" max="15" width="12" style="6" hidden="1" customWidth="1"/>
    <col min="16" max="16" width="0" style="6" hidden="1" customWidth="1"/>
    <col min="17" max="21" width="9.109375" style="6"/>
    <col min="22" max="22" width="9.109375" style="6" customWidth="1"/>
    <col min="23" max="16384" width="9.109375" style="6"/>
  </cols>
  <sheetData>
    <row r="1" spans="2:15" ht="15" thickBot="1" x14ac:dyDescent="0.35"/>
    <row r="2" spans="2:15" ht="15" thickBot="1" x14ac:dyDescent="0.35">
      <c r="B2" s="146" t="s">
        <v>75</v>
      </c>
    </row>
    <row r="3" spans="2:15" ht="15" thickBot="1" x14ac:dyDescent="0.35">
      <c r="E3" s="6" t="s">
        <v>33</v>
      </c>
      <c r="F3" s="7" t="s">
        <v>34</v>
      </c>
      <c r="G3" s="7"/>
    </row>
    <row r="4" spans="2:15" ht="15" thickBot="1" x14ac:dyDescent="0.35">
      <c r="B4" s="122" t="s">
        <v>76</v>
      </c>
      <c r="C4" s="5"/>
    </row>
    <row r="5" spans="2:15" ht="15" thickBot="1" x14ac:dyDescent="0.35"/>
    <row r="6" spans="2:15" ht="16.2" thickBot="1" x14ac:dyDescent="0.35">
      <c r="B6" s="123" t="s">
        <v>77</v>
      </c>
      <c r="C6" s="143"/>
      <c r="D6" s="117" t="str">
        <f>IF(AND(C6="",C8="NO"),"&lt;--- INSERIRE VALORE","")</f>
        <v/>
      </c>
    </row>
    <row r="7" spans="2:15" ht="15" thickBot="1" x14ac:dyDescent="0.35">
      <c r="K7" s="147" t="s">
        <v>71</v>
      </c>
      <c r="L7" s="147"/>
      <c r="M7" s="147"/>
      <c r="N7" s="147"/>
      <c r="O7" s="147"/>
    </row>
    <row r="8" spans="2:15" ht="15" thickBot="1" x14ac:dyDescent="0.35">
      <c r="B8" s="124" t="s">
        <v>78</v>
      </c>
      <c r="C8" s="4"/>
      <c r="L8" s="121"/>
      <c r="N8" s="7" t="s">
        <v>34</v>
      </c>
    </row>
    <row r="9" spans="2:15" ht="15" thickBot="1" x14ac:dyDescent="0.35">
      <c r="K9" s="120">
        <f>C6*0.2%</f>
        <v>0</v>
      </c>
      <c r="L9" s="120">
        <f>K9*0.2</f>
        <v>0</v>
      </c>
      <c r="M9" s="120">
        <f>K9-L9</f>
        <v>0</v>
      </c>
      <c r="N9" s="120">
        <f>M9*F12</f>
        <v>0</v>
      </c>
      <c r="O9" s="120">
        <f>M9+N9</f>
        <v>0</v>
      </c>
    </row>
    <row r="10" spans="2:15" ht="29.4" thickBot="1" x14ac:dyDescent="0.35">
      <c r="B10" s="124" t="s">
        <v>72</v>
      </c>
      <c r="C10" s="4" t="s">
        <v>29</v>
      </c>
      <c r="K10" s="120"/>
    </row>
    <row r="11" spans="2:15" ht="15" thickBot="1" x14ac:dyDescent="0.35">
      <c r="M11" s="120"/>
    </row>
    <row r="12" spans="2:15" ht="29.4" thickBot="1" x14ac:dyDescent="0.35">
      <c r="B12" s="144" t="s">
        <v>74</v>
      </c>
      <c r="C12" s="125"/>
      <c r="D12" s="125"/>
      <c r="E12" s="126" t="str">
        <f>IF(AND($C$8="NO",$C$4="VOLONTARIA",$C$6&gt;='DETTAGLIO CONTEGGI PROPORZIONAL'!B4,$C$6&lt;='DETTAGLIO CONTEGGI PROPORZIONAL'!D4),'DETTAGLIO CONTEGGI PROPORZIONAL'!J4+'DETTAGLIO CONTEGGI PROPORZIONAL'!N4,
IF(AND($C$8="NO",$C$4="VOLONTARIA",$C$6&gt;='DETTAGLIO CONTEGGI PROPORZIONAL'!B5,$C$6&lt;='DETTAGLIO CONTEGGI PROPORZIONAL'!D5),'DETTAGLIO CONTEGGI PROPORZIONAL'!J5+'DETTAGLIO CONTEGGI PROPORZIONAL'!N5,
IF(AND($C$8="NO",$C$4="VOLONTARIA",$C$6&gt;='DETTAGLIO CONTEGGI PROPORZIONAL'!B6,$C$6&lt;='DETTAGLIO CONTEGGI PROPORZIONAL'!D6),'DETTAGLIO CONTEGGI PROPORZIONAL'!J6+'DETTAGLIO CONTEGGI PROPORZIONAL'!N6,
IF(AND($C$8="NO",$C$4="VOLONTARIA",$C$6&gt;='DETTAGLIO CONTEGGI PROPORZIONAL'!B7,$C$6&lt;='DETTAGLIO CONTEGGI PROPORZIONAL'!D7),'DETTAGLIO CONTEGGI PROPORZIONAL'!J7+'DETTAGLIO CONTEGGI PROPORZIONAL'!N7,
IF(AND($C$8="NO",$C$4="VOLONTARIA",$C$6&gt;='DETTAGLIO CONTEGGI PROPORZIONAL'!B8,$C$6&lt;='DETTAGLIO CONTEGGI PROPORZIONAL'!D8),'DETTAGLIO CONTEGGI PROPORZIONAL'!J8+'DETTAGLIO CONTEGGI PROPORZIONAL'!N8,
IF(AND($C$8="NO",$C$4="VOLONTARIA",$C$6&gt;='DETTAGLIO CONTEGGI PROPORZIONAL'!B9,$C$6&lt;='DETTAGLIO CONTEGGI PROPORZIONAL'!D9),'DETTAGLIO CONTEGGI PROPORZIONAL'!J9+'DETTAGLIO CONTEGGI PROPORZIONAL'!N9,
IF(AND($C$8="NO",$C$4="VOLONTARIA",$C$6&gt;='DETTAGLIO CONTEGGI PROPORZIONAL'!B10,$C$6&lt;='DETTAGLIO CONTEGGI PROPORZIONAL'!D10),'DETTAGLIO CONTEGGI PROPORZIONAL'!J10+'DETTAGLIO CONTEGGI PROPORZIONAL'!N10,
IF(AND($C$8="NO",$C$4="VOLONTARIA",$C$6&gt;='DETTAGLIO CONTEGGI PROPORZIONAL'!B11,$C$6&lt;='DETTAGLIO CONTEGGI PROPORZIONAL'!D11),'DETTAGLIO CONTEGGI PROPORZIONAL'!J11+'DETTAGLIO CONTEGGI PROPORZIONAL'!N11,
IF(AND($C$8="NO",$C$4="VOLONTARIA",$C$6&gt;='DETTAGLIO CONTEGGI PROPORZIONAL'!B12,$C$6&lt;='DETTAGLIO CONTEGGI PROPORZIONAL'!D12),'DETTAGLIO CONTEGGI PROPORZIONAL'!J12+'DETTAGLIO CONTEGGI PROPORZIONAL'!N12,
IF(AND($C$8="NO",$C$4="VOLONTARIA",$C$6&gt;='DETTAGLIO CONTEGGI PROPORZIONAL'!B13,$C$6&lt;='DETTAGLIO CONTEGGI PROPORZIONAL'!D13),'DETTAGLIO CONTEGGI PROPORZIONAL'!J13+'DETTAGLIO CONTEGGI PROPORZIONAL'!N13,
IF(AND($C$8="NO",$C$4="VOLONTARIA",$C$6&gt;='DETTAGLIO CONTEGGI PROPORZIONAL'!B14,$C$6&lt;='DETTAGLIO CONTEGGI PROPORZIONAL'!D14),'DETTAGLIO CONTEGGI PROPORZIONAL'!J14+'DETTAGLIO CONTEGGI PROPORZIONAL'!N14,
IF(AND($C$8="NO",$C$4="VOLONTARIA",$C$6&gt;='DETTAGLIO CONTEGGI PROPORZIONAL'!B15),'DETTAGLIO CONTEGGI PROPORZIONAL'!J15+'DETTAGLIO CONTEGGI PROPORZIONAL'!N15,
IF(AND($C$8="NO",$C$4="OBBLIGATORIA/DEMANDATA",$C$6&gt;='DETTAGLIO CONTEGGI PROPORZIONAL'!B4,$C$6&lt;='DETTAGLIO CONTEGGI PROPORZIONAL'!D4),'DETTAGLIO CONTEGGI PROPORZIONAL'!L4+'DETTAGLIO CONTEGGI PROPORZIONAL'!P4,
IF(AND($C$8="NO",$C$4="OBBLIGATORIA/DEMANDATA",$C$6&gt;='DETTAGLIO CONTEGGI PROPORZIONAL'!B5,$C$6&lt;='DETTAGLIO CONTEGGI PROPORZIONAL'!D5),'DETTAGLIO CONTEGGI PROPORZIONAL'!L5+'DETTAGLIO CONTEGGI PROPORZIONAL'!P5,
IF(AND($C$8="NO",$C$4="OBBLIGATORIA/DEMANDATA",$C$6&gt;='DETTAGLIO CONTEGGI PROPORZIONAL'!B6,$C$6&lt;='DETTAGLIO CONTEGGI PROPORZIONAL'!D6),'DETTAGLIO CONTEGGI PROPORZIONAL'!L6+'DETTAGLIO CONTEGGI PROPORZIONAL'!P6,
IF(AND($C$8="NO",$C$4="OBBLIGATORIA/DEMANDATA",$C$6&gt;='DETTAGLIO CONTEGGI PROPORZIONAL'!B7,$C$6&lt;='DETTAGLIO CONTEGGI PROPORZIONAL'!D7),'DETTAGLIO CONTEGGI PROPORZIONAL'!L7+'DETTAGLIO CONTEGGI PROPORZIONAL'!P7,
IF(AND($C$8="NO",$C$4="OBBLIGATORIA/DEMANDATA",$C$6&gt;='DETTAGLIO CONTEGGI PROPORZIONAL'!B8,$C$6&lt;='DETTAGLIO CONTEGGI PROPORZIONAL'!D8),'DETTAGLIO CONTEGGI PROPORZIONAL'!L8+'DETTAGLIO CONTEGGI PROPORZIONAL'!P8,
IF(AND($C$8="NO",$C$4="OBBLIGATORIA/DEMANDATA",$C$6&gt;='DETTAGLIO CONTEGGI PROPORZIONAL'!B9,$C$6&lt;='DETTAGLIO CONTEGGI PROPORZIONAL'!D9),'DETTAGLIO CONTEGGI PROPORZIONAL'!L9+'DETTAGLIO CONTEGGI PROPORZIONAL'!P9,
IF(AND($C$8="NO",$C$4="OBBLIGATORIA/DEMANDATA",$C$6&gt;='DETTAGLIO CONTEGGI PROPORZIONAL'!B10,$C$6&lt;='DETTAGLIO CONTEGGI PROPORZIONAL'!D10),'DETTAGLIO CONTEGGI PROPORZIONAL'!L10+'DETTAGLIO CONTEGGI PROPORZIONAL'!P10,
IF(AND($C$8="NO",$C$4="OBBLIGATORIA/DEMANDATA",$C$6&gt;='DETTAGLIO CONTEGGI PROPORZIONAL'!B11,$C$6&lt;='DETTAGLIO CONTEGGI PROPORZIONAL'!D11),'DETTAGLIO CONTEGGI PROPORZIONAL'!L11+'DETTAGLIO CONTEGGI PROPORZIONAL'!P11,
IF(AND($C$8="NO",$C$4="OBBLIGATORIA/DEMANDATA",$C$6&gt;='DETTAGLIO CONTEGGI PROPORZIONAL'!B12,$C$6&lt;='DETTAGLIO CONTEGGI PROPORZIONAL'!D12),'DETTAGLIO CONTEGGI PROPORZIONAL'!L12+'DETTAGLIO CONTEGGI PROPORZIONAL'!P12,
IF(AND($C$8="NO",$C$4="OBBLIGATORIA/DEMANDATA",$C$6&gt;='DETTAGLIO CONTEGGI PROPORZIONAL'!B13,$C$6&lt;='DETTAGLIO CONTEGGI PROPORZIONAL'!D13),'DETTAGLIO CONTEGGI PROPORZIONAL'!L13+'DETTAGLIO CONTEGGI PROPORZIONAL'!P13,
IF(AND($C$8="NO",$C$4="OBBLIGATORIA/DEMANDATA",$C$6&gt;='DETTAGLIO CONTEGGI PROPORZIONAL'!B14,$C$6&lt;='DETTAGLIO CONTEGGI PROPORZIONAL'!D14),'DETTAGLIO CONTEGGI PROPORZIONAL'!L14+'DETTAGLIO CONTEGGI PROPORZIONAL'!P14,
IF(AND($C$8="NO",$C$4="OBBLIGATORIA/DEMANDATA",$C$6&gt;='DETTAGLIO CONTEGGI PROPORZIONAL'!B15),'DETTAGLIO CONTEGGI PROPORZIONAL'!L15+'DETTAGLIO CONTEGGI PROPORZIONAL'!P15,
IF(AND($C$8="SI",$C$4="VOLONTARIA",C10="BASSO"),'spese avvio'!G4,
IF(AND($C$8="SI",$C$4="VOLONTARIA",C10="MEDIO"),'spese avvio'!G5,
IF(AND($C$8="SI",$C$4="VOLONTARIA",C10="ALTO"),'spese avvio'!G6,
IF(AND($C$8="SI",$C$4="OBBLIGATORIA/DEMANDATA",C10="BASSO"),'spese avvio'!G16,
IF(AND($C$8="SI",$C$4="OBBLIGATORIA/DEMANDATA",C10="MEDIO"),'spese avvio'!G17,
IF(AND($C$8="SI",$C$4="OBBLIGATORIA/DEMANDATA",C10="ALTO"),'spese avvio'!G18,"NON TROVATO"))))))))))))))))))))))))))))))</f>
        <v>NON TROVATO</v>
      </c>
      <c r="F12" s="127">
        <v>0.22</v>
      </c>
      <c r="G12" s="128" t="e">
        <f>(F12*E12)+E12</f>
        <v>#VALUE!</v>
      </c>
      <c r="H12" s="6" t="s">
        <v>73</v>
      </c>
      <c r="I12" s="8"/>
      <c r="J12" s="9"/>
      <c r="K12" s="9"/>
    </row>
    <row r="13" spans="2:15" ht="15" thickBot="1" x14ac:dyDescent="0.35">
      <c r="F13" s="7"/>
    </row>
    <row r="14" spans="2:15" ht="18.600000000000001" thickBot="1" x14ac:dyDescent="0.35">
      <c r="B14" s="129" t="s">
        <v>50</v>
      </c>
      <c r="C14" s="130"/>
      <c r="D14" s="130"/>
      <c r="E14" s="131" t="str">
        <f>IF(AND(C4="VOLONTARIA",$C$6&gt;=5000001),$C$6*0.2%,
IF(AND(C4="OBBLIGATORIA/DEMANDATA",$C$6&gt;=5000001),($C$6*0.2%)-(0.2*($C$6*0.2%)),
IF(AND($C$8="NO",$C$4="VOLONTARIA",$C$6&gt;='DETTAGLIO CONTEGGI PROPORZIONAL'!B4,$C$6&lt;='DETTAGLIO CONTEGGI PROPORZIONAL'!D4),'tariffe Unioncamere'!E14,
IF(AND($C$8="NO",$C$4="VOLONTARIA",$C$6&gt;='DETTAGLIO CONTEGGI PROPORZIONAL'!B5,$C$6&lt;='DETTAGLIO CONTEGGI PROPORZIONAL'!D5),'tariffe Unioncamere'!E15,
IF(AND($C$8="NO",$C$4="VOLONTARIA",$C$6&gt;='DETTAGLIO CONTEGGI PROPORZIONAL'!B6,$C$6&lt;='DETTAGLIO CONTEGGI PROPORZIONAL'!D6),'tariffe Unioncamere'!E16,
IF(AND($C$8="NO",$C$4="VOLONTARIA",$C$6&gt;='DETTAGLIO CONTEGGI PROPORZIONAL'!B7,$C$6&lt;='DETTAGLIO CONTEGGI PROPORZIONAL'!D7),'tariffe Unioncamere'!E17,
IF(AND($C$8="NO",$C$4="VOLONTARIA",$C$6&gt;='DETTAGLIO CONTEGGI PROPORZIONAL'!B8,$C$6&lt;='DETTAGLIO CONTEGGI PROPORZIONAL'!D8),'tariffe Unioncamere'!E18,
IF(AND($C$8="NO",$C$4="VOLONTARIA",$C$6&gt;='DETTAGLIO CONTEGGI PROPORZIONAL'!B9,$C$6&lt;='DETTAGLIO CONTEGGI PROPORZIONAL'!D9),'tariffe Unioncamere'!E19,
IF(AND($C$8="NO",$C$4="VOLONTARIA",$C$6&gt;='DETTAGLIO CONTEGGI PROPORZIONAL'!B10,$C$6&lt;='DETTAGLIO CONTEGGI PROPORZIONAL'!D10),'tariffe Unioncamere'!E20,
IF(AND($C$8="NO",$C$4="VOLONTARIA",$C$6&gt;='DETTAGLIO CONTEGGI PROPORZIONAL'!B11,$C$6&lt;='DETTAGLIO CONTEGGI PROPORZIONAL'!D11),'tariffe Unioncamere'!E21,
IF(AND($C$8="NO",$C$4="VOLONTARIA",$C$6&gt;='DETTAGLIO CONTEGGI PROPORZIONAL'!B12,$C$6&lt;='DETTAGLIO CONTEGGI PROPORZIONAL'!D12),'tariffe Unioncamere'!E22,
IF(AND($C$8="NO",$C$4="VOLONTARIA",$C$6&gt;='DETTAGLIO CONTEGGI PROPORZIONAL'!B13,$C$6&lt;='DETTAGLIO CONTEGGI PROPORZIONAL'!D13),'tariffe Unioncamere'!E23,
IF(AND($C$8="NO",$C$4="VOLONTARIA",$C$6&gt;='DETTAGLIO CONTEGGI PROPORZIONAL'!B14,$C$6&lt;='DETTAGLIO CONTEGGI PROPORZIONAL'!D14),'tariffe Unioncamere'!E24,
IF(AND($C$8="NO",$C$4="OBBLIGATORIA/DEMANDATA",$C$6&gt;='DETTAGLIO CONTEGGI PROPORZIONAL'!B4,$C$6&lt;='DETTAGLIO CONTEGGI PROPORZIONAL'!D4),'tariffe Unioncamere'!E28,
IF(AND($C$8="NO",$C$4="OBBLIGATORIA/DEMANDATA",$C$6&gt;='DETTAGLIO CONTEGGI PROPORZIONAL'!B5,$C$6&lt;='DETTAGLIO CONTEGGI PROPORZIONAL'!D5),'tariffe Unioncamere'!E29,
IF(AND($C$8="NO",$C$4="OBBLIGATORIA/DEMANDATA",$C$6&gt;='DETTAGLIO CONTEGGI PROPORZIONAL'!B6,$C$6&lt;='DETTAGLIO CONTEGGI PROPORZIONAL'!D6),'tariffe Unioncamere'!E30,
IF(AND($C$8="NO",$C$4="OBBLIGATORIA/DEMANDATA",$C$6&gt;='DETTAGLIO CONTEGGI PROPORZIONAL'!B7,$C$6&lt;='DETTAGLIO CONTEGGI PROPORZIONAL'!D7),'tariffe Unioncamere'!E31,
IF(AND($C$8="NO",$C$4="OBBLIGATORIA/DEMANDATA",$C$6&gt;='DETTAGLIO CONTEGGI PROPORZIONAL'!B8,$C$6&lt;='DETTAGLIO CONTEGGI PROPORZIONAL'!D8),'tariffe Unioncamere'!E32,
IF(AND($C$8="NO",$C$4="OBBLIGATORIA/DEMANDATA",$C$6&gt;='DETTAGLIO CONTEGGI PROPORZIONAL'!B9,$C$6&lt;='DETTAGLIO CONTEGGI PROPORZIONAL'!D9),'tariffe Unioncamere'!E33,
IF(AND($C$8="NO",$C$4="OBBLIGATORIA/DEMANDATA",$C$6&gt;='DETTAGLIO CONTEGGI PROPORZIONAL'!B10,$C$6&lt;='DETTAGLIO CONTEGGI PROPORZIONAL'!D10),'tariffe Unioncamere'!E34,
IF(AND($C$8="NO",$C$4="OBBLIGATORIA/DEMANDATA",$C$6&gt;='DETTAGLIO CONTEGGI PROPORZIONAL'!B11,$C$6&lt;='DETTAGLIO CONTEGGI PROPORZIONAL'!D11),'tariffe Unioncamere'!E35,
IF(AND($C$8="NO",$C$4="OBBLIGATORIA/DEMANDATA",$C$6&gt;='DETTAGLIO CONTEGGI PROPORZIONAL'!B12,$C$6&lt;='DETTAGLIO CONTEGGI PROPORZIONAL'!D12),'tariffe Unioncamere'!E36,
IF(AND($C$8="NO",$C$4="OBBLIGATORIA/DEMANDATA",$C$6&gt;='DETTAGLIO CONTEGGI PROPORZIONAL'!B13,$C$6&lt;='DETTAGLIO CONTEGGI PROPORZIONAL'!D13),'tariffe Unioncamere'!E37,
IF(AND($C$8="NO",$C$4="OBBLIGATORIA/DEMANDATA",$C$6&gt;='DETTAGLIO CONTEGGI PROPORZIONAL'!B14,$C$6&lt;='DETTAGLIO CONTEGGI PROPORZIONAL'!D14),'tariffe Unioncamere'!E38,
IF(AND($C$8="SI",$C$4="VOLONTARIA"),'spese avvio'!F10,
IF(AND($C$8="SI",$C$4="OBBLIGATORIA/DEMANDATA"),'spese avvio'!F22,"NON TROVATO"))))))))))))))))))))))))))</f>
        <v>NON TROVATO</v>
      </c>
      <c r="F14" s="132">
        <v>0.22</v>
      </c>
      <c r="G14" s="133" t="e">
        <f>(F14*E14)+E14</f>
        <v>#VALUE!</v>
      </c>
      <c r="H14" s="6" t="s">
        <v>73</v>
      </c>
      <c r="I14" s="8"/>
    </row>
    <row r="15" spans="2:15" ht="15" thickBot="1" x14ac:dyDescent="0.35">
      <c r="F15" s="7"/>
    </row>
    <row r="16" spans="2:15" ht="15" thickBot="1" x14ac:dyDescent="0.35">
      <c r="B16" s="134" t="s">
        <v>48</v>
      </c>
      <c r="C16" s="145">
        <v>0.1</v>
      </c>
      <c r="D16" s="135"/>
      <c r="E16" s="136" t="str">
        <f>IF(C8="NO",($E$14*$C$16)+$E$14,
IF(AND($C$8="SI",$C$4="VOLONTARIA"),'spese avvio'!E10,
IF(AND($C$8="SI",$C$4="OBBLIGATORIA/DEMANDATA"),'spese avvio'!E22,"NON TROVATO")))</f>
        <v>NON TROVATO</v>
      </c>
      <c r="F16" s="137">
        <v>0.22</v>
      </c>
      <c r="G16" s="138" t="e">
        <f>(E16*F16)+E16</f>
        <v>#VALUE!</v>
      </c>
      <c r="H16" s="6" t="s">
        <v>73</v>
      </c>
      <c r="O16" s="9"/>
    </row>
    <row r="17" spans="2:8" ht="15" thickBot="1" x14ac:dyDescent="0.35"/>
    <row r="18" spans="2:8" ht="15" thickBot="1" x14ac:dyDescent="0.35">
      <c r="B18" s="139" t="s">
        <v>49</v>
      </c>
      <c r="C18" s="145">
        <v>0.25</v>
      </c>
      <c r="D18" s="140" t="str">
        <f>IF(C8="NO",($E$14*$C$18)+$E$14,
IF(AND($C$8="SI",$C$4="VOLONTARIA"),'spese avvio'!G10,
IF(AND($C$8="SI",$C$4="OBBLIGATORIA/DEMANDATA"),'spese avvio'!G22,"NON TROVATO")))</f>
        <v>NON TROVATO</v>
      </c>
      <c r="E18" s="140" t="e">
        <f>$D$18-$E$14</f>
        <v>#VALUE!</v>
      </c>
      <c r="F18" s="141">
        <v>0.22</v>
      </c>
      <c r="G18" s="142" t="e">
        <f>(E18*F18)+E18</f>
        <v>#VALUE!</v>
      </c>
      <c r="H18" s="6" t="s">
        <v>73</v>
      </c>
    </row>
    <row r="29" spans="2:8" x14ac:dyDescent="0.3">
      <c r="B29" s="10"/>
      <c r="C29" s="10"/>
    </row>
    <row r="30" spans="2:8" x14ac:dyDescent="0.3">
      <c r="B30" s="10"/>
      <c r="C30" s="10"/>
    </row>
    <row r="31" spans="2:8" x14ac:dyDescent="0.3">
      <c r="B31" s="10"/>
      <c r="C31" s="10"/>
    </row>
    <row r="32" spans="2:8" x14ac:dyDescent="0.3">
      <c r="B32" s="10"/>
      <c r="C32" s="10"/>
    </row>
    <row r="33" spans="2:3" x14ac:dyDescent="0.3">
      <c r="B33" s="10"/>
      <c r="C33" s="10"/>
    </row>
    <row r="34" spans="2:3" x14ac:dyDescent="0.3">
      <c r="B34" s="10"/>
      <c r="C34" s="10"/>
    </row>
  </sheetData>
  <mergeCells count="1">
    <mergeCell ref="K7:O7"/>
  </mergeCells>
  <dataValidations count="1">
    <dataValidation type="list" allowBlank="1" showInputMessage="1" showErrorMessage="1" sqref="C10" xr:uid="{1C86F4DD-3857-4337-A0FD-5CAA2439480E}">
      <formula1>INDIRECT($C$8)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854FA8-1BD2-4604-9A10-59FB0704E524}">
          <x14:formula1>
            <xm:f>ADM!$B$3:$B$4</xm:f>
          </x14:formula1>
          <xm:sqref>C4</xm:sqref>
        </x14:dataValidation>
        <x14:dataValidation type="list" allowBlank="1" showInputMessage="1" showErrorMessage="1" xr:uid="{5E0A98AD-E2FB-4880-8524-BD557A91D0A9}">
          <x14:formula1>
            <xm:f>ADM!$D$3:$D$4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topLeftCell="A2" zoomScale="90" zoomScaleNormal="90" workbookViewId="0">
      <selection activeCell="E10" sqref="E10"/>
    </sheetView>
  </sheetViews>
  <sheetFormatPr defaultColWidth="9.109375" defaultRowHeight="14.4" x14ac:dyDescent="0.3"/>
  <cols>
    <col min="4" max="4" width="26.5546875" customWidth="1"/>
    <col min="5" max="5" width="15" customWidth="1"/>
    <col min="6" max="6" width="23.6640625" bestFit="1" customWidth="1"/>
    <col min="7" max="7" width="32.5546875" bestFit="1" customWidth="1"/>
    <col min="8" max="8" width="24.5546875" bestFit="1" customWidth="1"/>
    <col min="10" max="10" width="20" bestFit="1" customWidth="1"/>
  </cols>
  <sheetData>
    <row r="1" spans="1:10" s="50" customFormat="1" ht="18.600000000000001" thickBot="1" x14ac:dyDescent="0.4">
      <c r="A1" s="150" t="s">
        <v>0</v>
      </c>
      <c r="B1" s="151"/>
      <c r="C1" s="151"/>
      <c r="D1" s="151"/>
      <c r="E1" s="151"/>
      <c r="F1" s="151"/>
      <c r="G1" s="151"/>
      <c r="H1" s="151"/>
      <c r="I1" s="48"/>
      <c r="J1" s="49" t="s">
        <v>9</v>
      </c>
    </row>
    <row r="2" spans="1:10" s="50" customFormat="1" ht="18" x14ac:dyDescent="0.35"/>
    <row r="3" spans="1:10" s="8" customFormat="1" ht="73.5" customHeight="1" x14ac:dyDescent="0.3">
      <c r="E3" s="51" t="s">
        <v>6</v>
      </c>
      <c r="F3" s="51" t="s">
        <v>5</v>
      </c>
      <c r="G3" s="52" t="s">
        <v>4</v>
      </c>
      <c r="H3" s="53" t="s">
        <v>7</v>
      </c>
    </row>
    <row r="4" spans="1:10" s="50" customFormat="1" ht="18" customHeight="1" x14ac:dyDescent="0.35">
      <c r="A4" s="149" t="s">
        <v>1</v>
      </c>
      <c r="B4" s="149"/>
      <c r="C4" s="149"/>
      <c r="D4" s="149"/>
      <c r="E4" s="54">
        <v>110</v>
      </c>
      <c r="F4" s="55">
        <v>60</v>
      </c>
      <c r="G4" s="56">
        <f>E4+F4</f>
        <v>170</v>
      </c>
      <c r="H4" s="57">
        <f t="shared" ref="H4:H6" si="0">G4*1.22</f>
        <v>207.4</v>
      </c>
    </row>
    <row r="5" spans="1:10" s="50" customFormat="1" ht="18" x14ac:dyDescent="0.35">
      <c r="A5" s="149" t="s">
        <v>2</v>
      </c>
      <c r="B5" s="149"/>
      <c r="C5" s="149"/>
      <c r="D5" s="149"/>
      <c r="E5" s="54">
        <v>110</v>
      </c>
      <c r="F5" s="55">
        <v>120</v>
      </c>
      <c r="G5" s="56">
        <f>E5+F5</f>
        <v>230</v>
      </c>
      <c r="H5" s="57">
        <f t="shared" si="0"/>
        <v>280.59999999999997</v>
      </c>
    </row>
    <row r="6" spans="1:10" s="50" customFormat="1" ht="18" x14ac:dyDescent="0.35">
      <c r="A6" s="149" t="s">
        <v>3</v>
      </c>
      <c r="B6" s="149"/>
      <c r="C6" s="149"/>
      <c r="D6" s="149"/>
      <c r="E6" s="54">
        <v>110</v>
      </c>
      <c r="F6" s="55">
        <v>170</v>
      </c>
      <c r="G6" s="56">
        <f>E6+F6</f>
        <v>280</v>
      </c>
      <c r="H6" s="57">
        <f t="shared" si="0"/>
        <v>341.59999999999997</v>
      </c>
    </row>
    <row r="7" spans="1:10" s="8" customFormat="1" ht="18" x14ac:dyDescent="0.3"/>
    <row r="8" spans="1:10" s="8" customFormat="1" ht="36" x14ac:dyDescent="0.3">
      <c r="A8" s="8" t="s">
        <v>41</v>
      </c>
      <c r="E8" s="58" t="s">
        <v>43</v>
      </c>
      <c r="F8" s="58" t="s">
        <v>42</v>
      </c>
      <c r="G8" s="58" t="s">
        <v>44</v>
      </c>
    </row>
    <row r="10" spans="1:10" s="50" customFormat="1" ht="18" x14ac:dyDescent="0.35">
      <c r="A10" s="149" t="s">
        <v>40</v>
      </c>
      <c r="B10" s="149">
        <v>1350</v>
      </c>
      <c r="C10" s="149">
        <v>1180</v>
      </c>
      <c r="D10" s="149">
        <v>118</v>
      </c>
      <c r="E10" s="59">
        <v>1298</v>
      </c>
      <c r="F10" s="59">
        <v>1180</v>
      </c>
      <c r="G10" s="59">
        <v>1475</v>
      </c>
      <c r="H10" s="57"/>
    </row>
    <row r="12" spans="1:10" ht="15" thickBot="1" x14ac:dyDescent="0.35"/>
    <row r="13" spans="1:10" ht="18.600000000000001" thickBot="1" x14ac:dyDescent="0.4">
      <c r="A13" s="152" t="s">
        <v>8</v>
      </c>
      <c r="B13" s="153"/>
      <c r="C13" s="153"/>
      <c r="D13" s="153"/>
      <c r="E13" s="153"/>
      <c r="F13" s="153"/>
      <c r="G13" s="153"/>
      <c r="H13" s="153"/>
      <c r="J13" s="49" t="s">
        <v>10</v>
      </c>
    </row>
    <row r="14" spans="1:10" ht="18" x14ac:dyDescent="0.35">
      <c r="A14" s="50"/>
      <c r="B14" s="50"/>
      <c r="C14" s="50"/>
      <c r="D14" s="50"/>
      <c r="E14" s="50"/>
      <c r="F14" s="50"/>
      <c r="G14" s="50"/>
      <c r="H14" s="50"/>
    </row>
    <row r="15" spans="1:10" ht="66.75" customHeight="1" x14ac:dyDescent="0.35">
      <c r="A15" s="50"/>
      <c r="B15" s="50"/>
      <c r="C15" s="50"/>
      <c r="D15" s="50"/>
      <c r="E15" s="60" t="s">
        <v>12</v>
      </c>
      <c r="F15" s="60" t="s">
        <v>13</v>
      </c>
      <c r="G15" s="61" t="s">
        <v>14</v>
      </c>
      <c r="H15" s="62" t="s">
        <v>15</v>
      </c>
    </row>
    <row r="16" spans="1:10" ht="18" x14ac:dyDescent="0.35">
      <c r="A16" s="148" t="s">
        <v>1</v>
      </c>
      <c r="B16" s="148"/>
      <c r="C16" s="148"/>
      <c r="D16" s="148"/>
      <c r="E16" s="63">
        <v>88</v>
      </c>
      <c r="F16" s="63">
        <v>48</v>
      </c>
      <c r="G16" s="64">
        <f>E16+F16</f>
        <v>136</v>
      </c>
      <c r="H16" s="57">
        <f t="shared" ref="H16:H18" si="1">G16*1.22</f>
        <v>165.92</v>
      </c>
    </row>
    <row r="17" spans="1:8" ht="18" x14ac:dyDescent="0.35">
      <c r="A17" s="148" t="s">
        <v>2</v>
      </c>
      <c r="B17" s="148"/>
      <c r="C17" s="148"/>
      <c r="D17" s="148"/>
      <c r="E17" s="63">
        <v>88</v>
      </c>
      <c r="F17" s="63">
        <v>96</v>
      </c>
      <c r="G17" s="64">
        <f>E17+F17</f>
        <v>184</v>
      </c>
      <c r="H17" s="57">
        <f t="shared" si="1"/>
        <v>224.48</v>
      </c>
    </row>
    <row r="18" spans="1:8" ht="18" x14ac:dyDescent="0.35">
      <c r="A18" s="148" t="s">
        <v>3</v>
      </c>
      <c r="B18" s="148"/>
      <c r="C18" s="148"/>
      <c r="D18" s="148"/>
      <c r="E18" s="63">
        <v>88</v>
      </c>
      <c r="F18" s="63">
        <v>136</v>
      </c>
      <c r="G18" s="64">
        <f>E18+F18</f>
        <v>224</v>
      </c>
      <c r="H18" s="57">
        <f t="shared" si="1"/>
        <v>273.27999999999997</v>
      </c>
    </row>
    <row r="19" spans="1:8" ht="18" x14ac:dyDescent="0.35">
      <c r="A19" s="50"/>
      <c r="B19" s="50"/>
      <c r="C19" s="50"/>
      <c r="D19" s="50"/>
      <c r="E19" s="50"/>
      <c r="F19" s="50"/>
      <c r="G19" s="50"/>
      <c r="H19" s="50"/>
    </row>
    <row r="21" spans="1:8" ht="36" x14ac:dyDescent="0.3">
      <c r="E21" s="58" t="s">
        <v>43</v>
      </c>
      <c r="F21" s="58" t="s">
        <v>42</v>
      </c>
      <c r="G21" s="58" t="s">
        <v>44</v>
      </c>
    </row>
    <row r="22" spans="1:8" ht="18" x14ac:dyDescent="0.35">
      <c r="A22" s="148" t="s">
        <v>45</v>
      </c>
      <c r="B22" s="148">
        <v>1200</v>
      </c>
      <c r="C22" s="148">
        <v>1064</v>
      </c>
      <c r="D22" s="148">
        <v>106.4</v>
      </c>
      <c r="E22" s="65">
        <v>1170.4000000000001</v>
      </c>
      <c r="F22" s="65">
        <v>1064</v>
      </c>
      <c r="G22" s="65">
        <v>1330</v>
      </c>
      <c r="H22" s="57"/>
    </row>
  </sheetData>
  <mergeCells count="10">
    <mergeCell ref="A22:D22"/>
    <mergeCell ref="A6:D6"/>
    <mergeCell ref="A4:D4"/>
    <mergeCell ref="A5:D5"/>
    <mergeCell ref="A1:H1"/>
    <mergeCell ref="A13:H13"/>
    <mergeCell ref="A16:D16"/>
    <mergeCell ref="A17:D17"/>
    <mergeCell ref="A18:D18"/>
    <mergeCell ref="A10:D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415B-47AC-4920-920B-CFC66677484A}">
  <dimension ref="A1:W26"/>
  <sheetViews>
    <sheetView showGridLines="0" workbookViewId="0">
      <selection activeCell="D15" sqref="D15"/>
    </sheetView>
  </sheetViews>
  <sheetFormatPr defaultColWidth="9.109375" defaultRowHeight="14.4" x14ac:dyDescent="0.3"/>
  <cols>
    <col min="1" max="1" width="3.33203125" customWidth="1"/>
    <col min="2" max="2" width="15.6640625" bestFit="1" customWidth="1"/>
    <col min="3" max="3" width="2.6640625" customWidth="1"/>
    <col min="4" max="4" width="14.44140625" bestFit="1" customWidth="1"/>
    <col min="5" max="5" width="25" customWidth="1"/>
    <col min="6" max="6" width="11" customWidth="1"/>
    <col min="7" max="7" width="12.5546875" customWidth="1"/>
    <col min="8" max="8" width="22.6640625" customWidth="1"/>
    <col min="9" max="9" width="19" customWidth="1"/>
    <col min="20" max="20" width="11.109375" customWidth="1"/>
    <col min="21" max="21" width="12.109375" bestFit="1" customWidth="1"/>
  </cols>
  <sheetData>
    <row r="1" spans="1:23" ht="15" thickBot="1" x14ac:dyDescent="0.35">
      <c r="I1" s="11" t="s">
        <v>20</v>
      </c>
    </row>
    <row r="2" spans="1:23" ht="16.2" thickBot="1" x14ac:dyDescent="0.35">
      <c r="B2" s="156" t="s">
        <v>21</v>
      </c>
      <c r="C2" s="156"/>
      <c r="D2" s="156"/>
      <c r="E2" s="157" t="s">
        <v>22</v>
      </c>
      <c r="F2" s="158" t="s">
        <v>23</v>
      </c>
      <c r="G2" s="158"/>
      <c r="H2" s="157" t="s">
        <v>24</v>
      </c>
      <c r="I2" s="159" t="s">
        <v>25</v>
      </c>
      <c r="J2" s="160" t="s">
        <v>11</v>
      </c>
      <c r="K2" s="161"/>
      <c r="L2" s="161"/>
      <c r="M2" s="162"/>
      <c r="N2" s="154" t="s">
        <v>19</v>
      </c>
      <c r="O2" s="154"/>
      <c r="P2" s="154"/>
      <c r="Q2" s="155"/>
      <c r="T2" s="10" t="s">
        <v>28</v>
      </c>
      <c r="U2" s="2">
        <f>IF(AND(FINALE!$C$6&gt;=B4,FINALE!$C$6&lt;=D4),(FINALE!$C$6-B4)*I4+F4,
IF(AND(FINALE!$C$6&gt;=B5,FINALE!$C$6&lt;=D5),(FINALE!$C$6-B5)*I5+F5,
IF(AND(FINALE!$C$6&gt;=B6,FINALE!$C$6&lt;=D6),(FINALE!$C$6-B6)*I6+F6,
IF(AND(FINALE!$C$6&gt;=B7,FINALE!$C$6&lt;=D7),(FINALE!$C$6-B7)*I7+F7,
IF(AND(FINALE!$C$6&gt;=B8,FINALE!$C$6&lt;=D8),(FINALE!$C$6-B8)*I8+F8,
IF(AND(FINALE!$C$6&gt;=B9,FINALE!$C$6&lt;=D9),(FINALE!$C$6-B9)*I9+F9,
IF(AND(FINALE!$C$6&gt;=B10,FINALE!$C$6&lt;=D10),(FINALE!$C$6-B10)*I10+F10,
IF(AND(FINALE!$C$6&gt;=B11,FINALE!$C$6&lt;=D11),(FINALE!$C$6-B11)*I11+F11,
IF(AND(FINALE!$C$6&gt;=B12,FINALE!$C$6&lt;=D12),(FINALE!$C$6-B12)*I12+F12,
IF(AND(FINALE!$C$6&gt;=B13,FINALE!$C$6&lt;=D13),(FINALE!$C$6-B13)*I13+F13,
IF(AND(FINALE!$C$6&gt;=B14,FINALE!$C$6&lt;=D14),(FINALE!$C$6-B14)*I14+F14,"non trovato")))))))))))</f>
        <v>80</v>
      </c>
      <c r="V2" s="66">
        <v>0.2</v>
      </c>
      <c r="W2" s="67">
        <f>U2-(U2*V2)</f>
        <v>64</v>
      </c>
    </row>
    <row r="3" spans="1:23" x14ac:dyDescent="0.3">
      <c r="B3" s="156"/>
      <c r="C3" s="156"/>
      <c r="D3" s="156"/>
      <c r="E3" s="157"/>
      <c r="F3" s="12" t="s">
        <v>26</v>
      </c>
      <c r="G3" s="12" t="s">
        <v>27</v>
      </c>
      <c r="H3" s="157"/>
      <c r="I3" s="159"/>
      <c r="J3" s="13" t="s">
        <v>16</v>
      </c>
      <c r="K3" s="14" t="s">
        <v>17</v>
      </c>
      <c r="L3" s="15" t="s">
        <v>18</v>
      </c>
      <c r="M3" s="16" t="s">
        <v>17</v>
      </c>
      <c r="N3" s="17" t="s">
        <v>16</v>
      </c>
      <c r="O3" s="18" t="s">
        <v>17</v>
      </c>
      <c r="P3" s="19" t="s">
        <v>18</v>
      </c>
      <c r="Q3" s="20" t="s">
        <v>17</v>
      </c>
    </row>
    <row r="4" spans="1:23" x14ac:dyDescent="0.3">
      <c r="A4">
        <v>1</v>
      </c>
      <c r="B4" s="21">
        <v>0</v>
      </c>
      <c r="C4" s="21"/>
      <c r="D4" s="21">
        <v>1000</v>
      </c>
      <c r="E4" s="22">
        <f>D4-B4</f>
        <v>1000</v>
      </c>
      <c r="F4" s="21">
        <v>80</v>
      </c>
      <c r="G4" s="21">
        <v>160</v>
      </c>
      <c r="H4" s="22">
        <f>G4-F4</f>
        <v>80</v>
      </c>
      <c r="I4" s="23">
        <f>H4/E4</f>
        <v>0.08</v>
      </c>
      <c r="J4" s="24">
        <v>40</v>
      </c>
      <c r="K4" s="25">
        <f>J4*1.22</f>
        <v>48.8</v>
      </c>
      <c r="L4" s="26">
        <f>J4-J4/5</f>
        <v>32</v>
      </c>
      <c r="M4" s="27">
        <f>L4*1.22</f>
        <v>39.04</v>
      </c>
      <c r="N4" s="28">
        <v>60</v>
      </c>
      <c r="O4" s="25">
        <f t="shared" ref="O4:O14" si="0">N4*1.22</f>
        <v>73.2</v>
      </c>
      <c r="P4" s="26">
        <f t="shared" ref="P4:P14" si="1">N4-N4/5</f>
        <v>48</v>
      </c>
      <c r="Q4" s="27">
        <f t="shared" ref="Q4:Q14" si="2">P4*1.22</f>
        <v>58.56</v>
      </c>
    </row>
    <row r="5" spans="1:23" x14ac:dyDescent="0.3">
      <c r="A5">
        <v>2</v>
      </c>
      <c r="B5" s="21">
        <v>1001</v>
      </c>
      <c r="C5" s="21"/>
      <c r="D5" s="21">
        <v>5000</v>
      </c>
      <c r="E5" s="22">
        <f t="shared" ref="E5:E14" si="3">D5-B5</f>
        <v>3999</v>
      </c>
      <c r="F5" s="21">
        <v>160</v>
      </c>
      <c r="G5" s="21">
        <v>290</v>
      </c>
      <c r="H5" s="22">
        <f t="shared" ref="H5:H14" si="4">G5-F5</f>
        <v>130</v>
      </c>
      <c r="I5" s="23">
        <f>H5/E5</f>
        <v>3.2508127031757941E-2</v>
      </c>
      <c r="J5" s="24">
        <v>75</v>
      </c>
      <c r="K5" s="25">
        <f t="shared" ref="K5:K14" si="5">J5*1.22</f>
        <v>91.5</v>
      </c>
      <c r="L5" s="26">
        <f t="shared" ref="L5:L14" si="6">J5-J5/5</f>
        <v>60</v>
      </c>
      <c r="M5" s="27">
        <f t="shared" ref="M5:M14" si="7">L5*1.22</f>
        <v>73.2</v>
      </c>
      <c r="N5" s="28">
        <v>120</v>
      </c>
      <c r="O5" s="25">
        <f t="shared" si="0"/>
        <v>146.4</v>
      </c>
      <c r="P5" s="26">
        <f t="shared" si="1"/>
        <v>96</v>
      </c>
      <c r="Q5" s="27">
        <f t="shared" si="2"/>
        <v>117.12</v>
      </c>
    </row>
    <row r="6" spans="1:23" x14ac:dyDescent="0.3">
      <c r="A6">
        <v>3</v>
      </c>
      <c r="B6" s="21">
        <v>5001</v>
      </c>
      <c r="C6" s="21"/>
      <c r="D6" s="21">
        <v>10000</v>
      </c>
      <c r="E6" s="22">
        <f t="shared" si="3"/>
        <v>4999</v>
      </c>
      <c r="F6" s="21">
        <v>290</v>
      </c>
      <c r="G6" s="21">
        <v>440</v>
      </c>
      <c r="H6" s="22">
        <f t="shared" si="4"/>
        <v>150</v>
      </c>
      <c r="I6" s="23">
        <f t="shared" ref="I6:I14" si="8">H6/E6</f>
        <v>3.0006001200240048E-2</v>
      </c>
      <c r="J6" s="24">
        <v>75</v>
      </c>
      <c r="K6" s="25">
        <f t="shared" si="5"/>
        <v>91.5</v>
      </c>
      <c r="L6" s="26">
        <f t="shared" si="6"/>
        <v>60</v>
      </c>
      <c r="M6" s="27">
        <f t="shared" si="7"/>
        <v>73.2</v>
      </c>
      <c r="N6" s="28">
        <v>120</v>
      </c>
      <c r="O6" s="25">
        <f t="shared" si="0"/>
        <v>146.4</v>
      </c>
      <c r="P6" s="26">
        <f t="shared" si="1"/>
        <v>96</v>
      </c>
      <c r="Q6" s="27">
        <f t="shared" si="2"/>
        <v>117.12</v>
      </c>
    </row>
    <row r="7" spans="1:23" x14ac:dyDescent="0.3">
      <c r="A7">
        <v>4</v>
      </c>
      <c r="B7" s="21">
        <v>10001</v>
      </c>
      <c r="C7" s="21"/>
      <c r="D7" s="21">
        <v>25000</v>
      </c>
      <c r="E7" s="22">
        <f t="shared" si="3"/>
        <v>14999</v>
      </c>
      <c r="F7" s="21">
        <v>440</v>
      </c>
      <c r="G7" s="21">
        <v>720</v>
      </c>
      <c r="H7" s="22">
        <f t="shared" si="4"/>
        <v>280</v>
      </c>
      <c r="I7" s="23">
        <f t="shared" si="8"/>
        <v>1.8667911194079605E-2</v>
      </c>
      <c r="J7" s="24">
        <v>75</v>
      </c>
      <c r="K7" s="25">
        <f t="shared" si="5"/>
        <v>91.5</v>
      </c>
      <c r="L7" s="26">
        <f t="shared" si="6"/>
        <v>60</v>
      </c>
      <c r="M7" s="27">
        <f t="shared" si="7"/>
        <v>73.2</v>
      </c>
      <c r="N7" s="28">
        <v>120</v>
      </c>
      <c r="O7" s="25">
        <f t="shared" si="0"/>
        <v>146.4</v>
      </c>
      <c r="P7" s="26">
        <f t="shared" si="1"/>
        <v>96</v>
      </c>
      <c r="Q7" s="27">
        <f t="shared" si="2"/>
        <v>117.12</v>
      </c>
    </row>
    <row r="8" spans="1:23" x14ac:dyDescent="0.3">
      <c r="A8">
        <v>5</v>
      </c>
      <c r="B8" s="21">
        <v>25001</v>
      </c>
      <c r="C8" s="21"/>
      <c r="D8" s="21">
        <v>50000</v>
      </c>
      <c r="E8" s="22">
        <f t="shared" si="3"/>
        <v>24999</v>
      </c>
      <c r="F8" s="21">
        <v>720</v>
      </c>
      <c r="G8" s="21">
        <v>1200</v>
      </c>
      <c r="H8" s="22">
        <f t="shared" si="4"/>
        <v>480</v>
      </c>
      <c r="I8" s="23">
        <f t="shared" si="8"/>
        <v>1.9200768030721228E-2</v>
      </c>
      <c r="J8" s="24">
        <v>75</v>
      </c>
      <c r="K8" s="25">
        <f t="shared" si="5"/>
        <v>91.5</v>
      </c>
      <c r="L8" s="26">
        <f t="shared" si="6"/>
        <v>60</v>
      </c>
      <c r="M8" s="27">
        <f t="shared" si="7"/>
        <v>73.2</v>
      </c>
      <c r="N8" s="28">
        <v>120</v>
      </c>
      <c r="O8" s="25">
        <f t="shared" si="0"/>
        <v>146.4</v>
      </c>
      <c r="P8" s="26">
        <f t="shared" si="1"/>
        <v>96</v>
      </c>
      <c r="Q8" s="27">
        <f t="shared" si="2"/>
        <v>117.12</v>
      </c>
    </row>
    <row r="9" spans="1:23" x14ac:dyDescent="0.3">
      <c r="A9">
        <v>6</v>
      </c>
      <c r="B9" s="21">
        <v>50001</v>
      </c>
      <c r="C9" s="21"/>
      <c r="D9" s="21">
        <v>150000</v>
      </c>
      <c r="E9" s="22">
        <f t="shared" si="3"/>
        <v>99999</v>
      </c>
      <c r="F9" s="21">
        <v>1200</v>
      </c>
      <c r="G9" s="21">
        <v>1500</v>
      </c>
      <c r="H9" s="22">
        <f t="shared" si="4"/>
        <v>300</v>
      </c>
      <c r="I9" s="23">
        <f t="shared" si="8"/>
        <v>3.000030000300003E-3</v>
      </c>
      <c r="J9" s="24">
        <v>110</v>
      </c>
      <c r="K9" s="25">
        <f t="shared" si="5"/>
        <v>134.19999999999999</v>
      </c>
      <c r="L9" s="26">
        <f t="shared" si="6"/>
        <v>88</v>
      </c>
      <c r="M9" s="27">
        <f t="shared" si="7"/>
        <v>107.36</v>
      </c>
      <c r="N9" s="29">
        <v>170</v>
      </c>
      <c r="O9" s="30">
        <f t="shared" si="0"/>
        <v>207.4</v>
      </c>
      <c r="P9" s="31">
        <f t="shared" si="1"/>
        <v>136</v>
      </c>
      <c r="Q9" s="32">
        <f t="shared" si="2"/>
        <v>165.92</v>
      </c>
    </row>
    <row r="10" spans="1:23" x14ac:dyDescent="0.3">
      <c r="A10">
        <v>7</v>
      </c>
      <c r="B10" s="21">
        <v>150001</v>
      </c>
      <c r="C10" s="21"/>
      <c r="D10" s="21">
        <v>250000</v>
      </c>
      <c r="E10" s="22">
        <f t="shared" si="3"/>
        <v>99999</v>
      </c>
      <c r="F10" s="21">
        <v>1500</v>
      </c>
      <c r="G10" s="21">
        <v>2500</v>
      </c>
      <c r="H10" s="22">
        <f t="shared" si="4"/>
        <v>1000</v>
      </c>
      <c r="I10" s="23">
        <f t="shared" si="8"/>
        <v>1.000010000100001E-2</v>
      </c>
      <c r="J10" s="24">
        <v>110</v>
      </c>
      <c r="K10" s="25">
        <f t="shared" si="5"/>
        <v>134.19999999999999</v>
      </c>
      <c r="L10" s="26">
        <f t="shared" si="6"/>
        <v>88</v>
      </c>
      <c r="M10" s="27">
        <f t="shared" si="7"/>
        <v>107.36</v>
      </c>
      <c r="N10" s="24">
        <v>170</v>
      </c>
      <c r="O10" s="25">
        <f t="shared" si="0"/>
        <v>207.4</v>
      </c>
      <c r="P10" s="26">
        <f t="shared" si="1"/>
        <v>136</v>
      </c>
      <c r="Q10" s="27">
        <f t="shared" si="2"/>
        <v>165.92</v>
      </c>
    </row>
    <row r="11" spans="1:23" x14ac:dyDescent="0.3">
      <c r="A11">
        <v>8</v>
      </c>
      <c r="B11" s="21">
        <v>250001</v>
      </c>
      <c r="C11" s="21"/>
      <c r="D11" s="21">
        <v>500000</v>
      </c>
      <c r="E11" s="22">
        <f t="shared" si="3"/>
        <v>249999</v>
      </c>
      <c r="F11" s="21">
        <v>2500</v>
      </c>
      <c r="G11" s="21">
        <v>3900</v>
      </c>
      <c r="H11" s="22">
        <f t="shared" si="4"/>
        <v>1400</v>
      </c>
      <c r="I11" s="23">
        <f t="shared" si="8"/>
        <v>5.6000224000896E-3</v>
      </c>
      <c r="J11" s="24">
        <v>110</v>
      </c>
      <c r="K11" s="25">
        <f t="shared" si="5"/>
        <v>134.19999999999999</v>
      </c>
      <c r="L11" s="26">
        <f t="shared" si="6"/>
        <v>88</v>
      </c>
      <c r="M11" s="27">
        <f t="shared" si="7"/>
        <v>107.36</v>
      </c>
      <c r="N11" s="24">
        <v>170</v>
      </c>
      <c r="O11" s="25">
        <f t="shared" si="0"/>
        <v>207.4</v>
      </c>
      <c r="P11" s="26">
        <f t="shared" si="1"/>
        <v>136</v>
      </c>
      <c r="Q11" s="27">
        <f t="shared" si="2"/>
        <v>165.92</v>
      </c>
    </row>
    <row r="12" spans="1:23" x14ac:dyDescent="0.3">
      <c r="A12">
        <v>9</v>
      </c>
      <c r="B12" s="21">
        <v>500001</v>
      </c>
      <c r="C12" s="21"/>
      <c r="D12" s="21">
        <v>1500000</v>
      </c>
      <c r="E12" s="22">
        <f t="shared" si="3"/>
        <v>999999</v>
      </c>
      <c r="F12" s="21">
        <v>3900</v>
      </c>
      <c r="G12" s="21">
        <v>4600</v>
      </c>
      <c r="H12" s="22">
        <f t="shared" si="4"/>
        <v>700</v>
      </c>
      <c r="I12" s="23">
        <f t="shared" si="8"/>
        <v>7.0000070000069998E-4</v>
      </c>
      <c r="J12" s="24">
        <v>110</v>
      </c>
      <c r="K12" s="25">
        <f t="shared" si="5"/>
        <v>134.19999999999999</v>
      </c>
      <c r="L12" s="26">
        <f t="shared" si="6"/>
        <v>88</v>
      </c>
      <c r="M12" s="27">
        <f t="shared" si="7"/>
        <v>107.36</v>
      </c>
      <c r="N12" s="24">
        <v>170</v>
      </c>
      <c r="O12" s="25">
        <f t="shared" si="0"/>
        <v>207.4</v>
      </c>
      <c r="P12" s="26">
        <f t="shared" si="1"/>
        <v>136</v>
      </c>
      <c r="Q12" s="27">
        <f t="shared" si="2"/>
        <v>165.92</v>
      </c>
    </row>
    <row r="13" spans="1:23" x14ac:dyDescent="0.3">
      <c r="A13">
        <v>10</v>
      </c>
      <c r="B13" s="21">
        <v>1500001</v>
      </c>
      <c r="C13" s="21"/>
      <c r="D13" s="21">
        <v>2500000</v>
      </c>
      <c r="E13" s="22">
        <f t="shared" si="3"/>
        <v>999999</v>
      </c>
      <c r="F13" s="21">
        <v>4600</v>
      </c>
      <c r="G13" s="21">
        <v>6500</v>
      </c>
      <c r="H13" s="22">
        <f t="shared" si="4"/>
        <v>1900</v>
      </c>
      <c r="I13" s="23">
        <f t="shared" si="8"/>
        <v>1.9000019000018999E-3</v>
      </c>
      <c r="J13" s="24">
        <v>110</v>
      </c>
      <c r="K13" s="25">
        <f t="shared" si="5"/>
        <v>134.19999999999999</v>
      </c>
      <c r="L13" s="26">
        <f t="shared" si="6"/>
        <v>88</v>
      </c>
      <c r="M13" s="27">
        <f t="shared" si="7"/>
        <v>107.36</v>
      </c>
      <c r="N13" s="24">
        <v>170</v>
      </c>
      <c r="O13" s="25">
        <f t="shared" si="0"/>
        <v>207.4</v>
      </c>
      <c r="P13" s="26">
        <f t="shared" si="1"/>
        <v>136</v>
      </c>
      <c r="Q13" s="27">
        <f t="shared" si="2"/>
        <v>165.92</v>
      </c>
    </row>
    <row r="14" spans="1:23" ht="15" thickBot="1" x14ac:dyDescent="0.35">
      <c r="A14">
        <v>11</v>
      </c>
      <c r="B14" s="21">
        <v>2500001</v>
      </c>
      <c r="C14" s="21"/>
      <c r="D14" s="21">
        <v>5000000</v>
      </c>
      <c r="E14" s="22">
        <f t="shared" si="3"/>
        <v>2499999</v>
      </c>
      <c r="F14" s="21">
        <v>6500</v>
      </c>
      <c r="G14" s="21">
        <v>10000</v>
      </c>
      <c r="H14" s="22">
        <f t="shared" si="4"/>
        <v>3500</v>
      </c>
      <c r="I14" s="23">
        <f t="shared" si="8"/>
        <v>1.4000005600002239E-3</v>
      </c>
      <c r="J14" s="33">
        <v>110</v>
      </c>
      <c r="K14" s="34">
        <f t="shared" si="5"/>
        <v>134.19999999999999</v>
      </c>
      <c r="L14" s="35">
        <f t="shared" si="6"/>
        <v>88</v>
      </c>
      <c r="M14" s="36">
        <f t="shared" si="7"/>
        <v>107.36</v>
      </c>
      <c r="N14" s="37">
        <v>170</v>
      </c>
      <c r="O14" s="38">
        <f t="shared" si="0"/>
        <v>207.4</v>
      </c>
      <c r="P14" s="39">
        <f t="shared" si="1"/>
        <v>136</v>
      </c>
      <c r="Q14" s="40">
        <f t="shared" si="2"/>
        <v>165.92</v>
      </c>
    </row>
    <row r="15" spans="1:23" ht="15" thickBot="1" x14ac:dyDescent="0.35">
      <c r="B15" s="118">
        <v>5000001</v>
      </c>
      <c r="C15" s="119"/>
      <c r="D15" s="114" t="s">
        <v>29</v>
      </c>
      <c r="E15" s="22">
        <f>E14</f>
        <v>2499999</v>
      </c>
      <c r="F15" s="21">
        <v>6500</v>
      </c>
      <c r="G15" s="21">
        <v>10000</v>
      </c>
      <c r="H15" s="22">
        <f t="shared" ref="H15" si="9">G15-F15</f>
        <v>3500</v>
      </c>
      <c r="I15" s="23">
        <f t="shared" ref="I15" si="10">H15/E15</f>
        <v>1.4000005600002239E-3</v>
      </c>
      <c r="J15" s="33">
        <v>110</v>
      </c>
      <c r="K15" s="34">
        <f t="shared" ref="K15" si="11">J15*1.22</f>
        <v>134.19999999999999</v>
      </c>
      <c r="L15" s="35">
        <f t="shared" ref="L15" si="12">J15-J15/5</f>
        <v>88</v>
      </c>
      <c r="M15" s="36">
        <f t="shared" ref="M15" si="13">L15*1.22</f>
        <v>107.36</v>
      </c>
      <c r="N15" s="37">
        <v>170</v>
      </c>
      <c r="O15" s="38">
        <f t="shared" ref="O15" si="14">N15*1.22</f>
        <v>207.4</v>
      </c>
      <c r="P15" s="39">
        <f t="shared" ref="P15" si="15">N15-N15/5</f>
        <v>136</v>
      </c>
      <c r="Q15" s="40">
        <f t="shared" ref="Q15" si="16">P15*1.22</f>
        <v>165.92</v>
      </c>
    </row>
    <row r="18" spans="2:15" x14ac:dyDescent="0.3">
      <c r="B18" s="41"/>
      <c r="C18" s="42"/>
      <c r="D18" s="41"/>
      <c r="E18" s="43"/>
      <c r="F18" s="41"/>
    </row>
    <row r="19" spans="2:15" x14ac:dyDescent="0.3">
      <c r="N19" s="44"/>
      <c r="O19" s="44"/>
    </row>
    <row r="20" spans="2:15" x14ac:dyDescent="0.3">
      <c r="B20" s="41"/>
      <c r="C20" s="45"/>
      <c r="E20" s="45"/>
      <c r="F20" s="44"/>
    </row>
    <row r="22" spans="2:15" x14ac:dyDescent="0.3">
      <c r="B22" s="41"/>
      <c r="C22" s="45"/>
      <c r="D22" s="41"/>
      <c r="E22" s="45"/>
      <c r="F22" s="44"/>
    </row>
    <row r="26" spans="2:15" x14ac:dyDescent="0.3">
      <c r="D26" s="46"/>
      <c r="F26" s="47"/>
    </row>
  </sheetData>
  <mergeCells count="7">
    <mergeCell ref="N2:Q2"/>
    <mergeCell ref="B2:D3"/>
    <mergeCell ref="E2:E3"/>
    <mergeCell ref="F2:G2"/>
    <mergeCell ref="H2:H3"/>
    <mergeCell ref="I2:I3"/>
    <mergeCell ref="J2:M2"/>
  </mergeCells>
  <pageMargins left="0.7" right="0.7" top="0.75" bottom="0.75" header="0.3" footer="0.3"/>
  <pageSetup orientation="portrait" r:id="rId1"/>
  <ignoredErrors>
    <ignoredError sqref="L4:L14 P4:P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0770-9F3C-49C5-8FB0-A7E799CEB771}">
  <sheetPr>
    <pageSetUpPr fitToPage="1"/>
  </sheetPr>
  <dimension ref="A1:Q39"/>
  <sheetViews>
    <sheetView topLeftCell="A24" workbookViewId="0">
      <selection activeCell="B39" sqref="B39:E39"/>
    </sheetView>
  </sheetViews>
  <sheetFormatPr defaultRowHeight="14.4" x14ac:dyDescent="0.3"/>
  <cols>
    <col min="1" max="1" width="37.6640625" customWidth="1"/>
    <col min="2" max="3" width="14.6640625" bestFit="1" customWidth="1"/>
    <col min="4" max="4" width="9.5546875" bestFit="1" customWidth="1"/>
    <col min="5" max="5" width="16.5546875" bestFit="1" customWidth="1"/>
    <col min="6" max="6" width="8" bestFit="1" customWidth="1"/>
    <col min="7" max="7" width="14.88671875" customWidth="1"/>
    <col min="8" max="8" width="10.5546875" bestFit="1" customWidth="1"/>
    <col min="9" max="9" width="9.5546875" bestFit="1" customWidth="1"/>
    <col min="10" max="10" width="13.88671875" customWidth="1"/>
    <col min="11" max="11" width="10.5546875" bestFit="1" customWidth="1"/>
    <col min="12" max="12" width="26" bestFit="1" customWidth="1"/>
    <col min="13" max="13" width="9.5546875" bestFit="1" customWidth="1"/>
    <col min="15" max="15" width="11.88671875" customWidth="1"/>
    <col min="17" max="17" width="13.33203125" customWidth="1"/>
  </cols>
  <sheetData>
    <row r="1" spans="1:17" ht="15" thickBot="1" x14ac:dyDescent="0.35">
      <c r="A1" s="68" t="s">
        <v>11</v>
      </c>
      <c r="B1" s="113"/>
      <c r="C1" s="113"/>
      <c r="D1" s="14"/>
      <c r="E1" s="14"/>
      <c r="F1" s="14"/>
      <c r="G1" s="16"/>
    </row>
    <row r="2" spans="1:17" ht="15" thickBot="1" x14ac:dyDescent="0.35">
      <c r="A2" s="69"/>
      <c r="B2" s="114"/>
      <c r="C2" s="114"/>
      <c r="D2" s="70" t="s">
        <v>16</v>
      </c>
      <c r="E2" s="1" t="s">
        <v>17</v>
      </c>
      <c r="F2" s="70" t="s">
        <v>18</v>
      </c>
      <c r="G2" s="71" t="s">
        <v>17</v>
      </c>
      <c r="J2" s="72" t="s">
        <v>16</v>
      </c>
      <c r="K2" s="73"/>
      <c r="L2" s="74" t="s">
        <v>18</v>
      </c>
      <c r="M2" s="75"/>
    </row>
    <row r="3" spans="1:17" x14ac:dyDescent="0.3">
      <c r="A3" s="69" t="s">
        <v>52</v>
      </c>
      <c r="B3" s="114"/>
      <c r="C3" s="114"/>
      <c r="D3" s="26">
        <v>40</v>
      </c>
      <c r="E3" s="25">
        <f>D3*1.22</f>
        <v>48.8</v>
      </c>
      <c r="F3" s="26">
        <f>D3-D3/5</f>
        <v>32</v>
      </c>
      <c r="G3" s="27">
        <f>F3*1.22</f>
        <v>39.04</v>
      </c>
      <c r="J3" s="76">
        <f>D3+D8</f>
        <v>100</v>
      </c>
      <c r="K3" s="77">
        <f>J3*1.22</f>
        <v>122</v>
      </c>
      <c r="L3" s="78">
        <f>F3+F8</f>
        <v>80</v>
      </c>
      <c r="M3" s="79">
        <f>L3*1.22</f>
        <v>97.6</v>
      </c>
    </row>
    <row r="4" spans="1:17" x14ac:dyDescent="0.3">
      <c r="A4" s="69" t="s">
        <v>53</v>
      </c>
      <c r="B4" s="114"/>
      <c r="C4" s="114"/>
      <c r="D4" s="26">
        <v>75</v>
      </c>
      <c r="E4" s="25">
        <f t="shared" ref="E4:E10" si="0">D4*1.22</f>
        <v>91.5</v>
      </c>
      <c r="F4" s="26">
        <f t="shared" ref="F4:F10" si="1">D4-D4/5</f>
        <v>60</v>
      </c>
      <c r="G4" s="27">
        <f t="shared" ref="G4:G10" si="2">F4*1.22</f>
        <v>73.2</v>
      </c>
      <c r="J4" s="76">
        <f>D4+D9</f>
        <v>195</v>
      </c>
      <c r="K4" s="77">
        <f t="shared" ref="K4:K5" si="3">J4*1.22</f>
        <v>237.9</v>
      </c>
      <c r="L4" s="78">
        <f>F4+F9</f>
        <v>156</v>
      </c>
      <c r="M4" s="79">
        <f t="shared" ref="M4:M5" si="4">L4*1.22</f>
        <v>190.32</v>
      </c>
    </row>
    <row r="5" spans="1:17" ht="15" thickBot="1" x14ac:dyDescent="0.35">
      <c r="A5" s="69" t="s">
        <v>54</v>
      </c>
      <c r="B5" s="114"/>
      <c r="C5" s="114"/>
      <c r="D5" s="26">
        <v>110</v>
      </c>
      <c r="E5" s="25">
        <f t="shared" si="0"/>
        <v>134.19999999999999</v>
      </c>
      <c r="F5" s="26">
        <f t="shared" si="1"/>
        <v>88</v>
      </c>
      <c r="G5" s="27">
        <f t="shared" si="2"/>
        <v>107.36</v>
      </c>
      <c r="J5" s="80">
        <f>D5+D10</f>
        <v>280</v>
      </c>
      <c r="K5" s="81">
        <f t="shared" si="3"/>
        <v>341.59999999999997</v>
      </c>
      <c r="L5" s="82">
        <f>F5+F10</f>
        <v>224</v>
      </c>
      <c r="M5" s="83">
        <f t="shared" si="4"/>
        <v>273.27999999999997</v>
      </c>
    </row>
    <row r="6" spans="1:17" x14ac:dyDescent="0.3">
      <c r="A6" s="69"/>
      <c r="B6" s="114"/>
      <c r="C6" s="114"/>
      <c r="D6" s="1"/>
      <c r="E6" s="26"/>
      <c r="F6" s="26"/>
      <c r="G6" s="84"/>
    </row>
    <row r="7" spans="1:17" x14ac:dyDescent="0.3">
      <c r="A7" s="85" t="s">
        <v>19</v>
      </c>
      <c r="B7" s="115"/>
      <c r="C7" s="115"/>
      <c r="D7" s="1"/>
      <c r="E7" s="26"/>
      <c r="F7" s="26"/>
      <c r="G7" s="84"/>
    </row>
    <row r="8" spans="1:17" x14ac:dyDescent="0.3">
      <c r="A8" s="69" t="s">
        <v>52</v>
      </c>
      <c r="B8" s="114"/>
      <c r="C8" s="114"/>
      <c r="D8" s="26">
        <v>60</v>
      </c>
      <c r="E8" s="25">
        <f t="shared" si="0"/>
        <v>73.2</v>
      </c>
      <c r="F8" s="26">
        <f t="shared" si="1"/>
        <v>48</v>
      </c>
      <c r="G8" s="27">
        <f t="shared" si="2"/>
        <v>58.56</v>
      </c>
    </row>
    <row r="9" spans="1:17" x14ac:dyDescent="0.3">
      <c r="A9" s="69" t="s">
        <v>53</v>
      </c>
      <c r="B9" s="114"/>
      <c r="C9" s="114"/>
      <c r="D9" s="26">
        <v>120</v>
      </c>
      <c r="E9" s="25">
        <f t="shared" si="0"/>
        <v>146.4</v>
      </c>
      <c r="F9" s="26">
        <f t="shared" si="1"/>
        <v>96</v>
      </c>
      <c r="G9" s="27">
        <f t="shared" si="2"/>
        <v>117.12</v>
      </c>
    </row>
    <row r="10" spans="1:17" ht="15" thickBot="1" x14ac:dyDescent="0.35">
      <c r="A10" s="86" t="s">
        <v>54</v>
      </c>
      <c r="B10" s="116"/>
      <c r="C10" s="116"/>
      <c r="D10" s="35">
        <v>170</v>
      </c>
      <c r="E10" s="34">
        <f t="shared" si="0"/>
        <v>207.4</v>
      </c>
      <c r="F10" s="35">
        <f t="shared" si="1"/>
        <v>136</v>
      </c>
      <c r="G10" s="36">
        <f t="shared" si="2"/>
        <v>165.92</v>
      </c>
    </row>
    <row r="11" spans="1:17" ht="15" thickBot="1" x14ac:dyDescent="0.35"/>
    <row r="12" spans="1:17" x14ac:dyDescent="0.3">
      <c r="A12" s="87"/>
      <c r="B12" s="88"/>
      <c r="C12" s="88"/>
      <c r="D12" s="88"/>
      <c r="E12" s="89" t="s">
        <v>16</v>
      </c>
      <c r="F12" s="88"/>
      <c r="G12" s="88"/>
      <c r="H12" s="88"/>
      <c r="I12" s="89"/>
      <c r="J12" s="88"/>
      <c r="K12" s="88"/>
      <c r="L12" s="88"/>
      <c r="M12" s="90"/>
      <c r="P12" s="91" t="s">
        <v>55</v>
      </c>
      <c r="Q12" s="91"/>
    </row>
    <row r="13" spans="1:17" x14ac:dyDescent="0.3">
      <c r="A13" s="92"/>
      <c r="E13" s="93" t="s">
        <v>56</v>
      </c>
      <c r="F13" s="94">
        <v>0.1</v>
      </c>
      <c r="G13" t="s">
        <v>57</v>
      </c>
      <c r="H13" t="s">
        <v>17</v>
      </c>
      <c r="I13" s="163" t="s">
        <v>58</v>
      </c>
      <c r="J13" s="163"/>
      <c r="K13" t="s">
        <v>17</v>
      </c>
      <c r="L13" s="95" t="s">
        <v>59</v>
      </c>
      <c r="M13" s="96" t="s">
        <v>17</v>
      </c>
      <c r="P13" s="91"/>
      <c r="Q13" s="97" t="s">
        <v>17</v>
      </c>
    </row>
    <row r="14" spans="1:17" x14ac:dyDescent="0.3">
      <c r="A14" s="98" t="s">
        <v>60</v>
      </c>
      <c r="B14" s="21">
        <v>0</v>
      </c>
      <c r="C14" s="21">
        <v>1000</v>
      </c>
      <c r="D14" s="26">
        <v>120</v>
      </c>
      <c r="E14" s="26">
        <f>D14-D8</f>
        <v>60</v>
      </c>
      <c r="F14" s="26">
        <f>E14/100*10</f>
        <v>6</v>
      </c>
      <c r="G14" s="26">
        <f>E14+F14</f>
        <v>66</v>
      </c>
      <c r="H14" s="99">
        <f>G14*1.22</f>
        <v>80.52</v>
      </c>
      <c r="I14" s="26">
        <f>E14/100*25</f>
        <v>15</v>
      </c>
      <c r="J14" s="26">
        <f>E14+I14</f>
        <v>75</v>
      </c>
      <c r="K14" s="99">
        <f>J14*1.22</f>
        <v>91.5</v>
      </c>
      <c r="L14" s="26">
        <f>D14-D8</f>
        <v>60</v>
      </c>
      <c r="M14" s="99">
        <f>L14*1.22</f>
        <v>73.2</v>
      </c>
      <c r="P14" s="100">
        <f>J14-L14</f>
        <v>15</v>
      </c>
      <c r="Q14" s="100">
        <f>P14*1.22</f>
        <v>18.3</v>
      </c>
    </row>
    <row r="15" spans="1:17" x14ac:dyDescent="0.3">
      <c r="A15" s="98" t="s">
        <v>61</v>
      </c>
      <c r="B15" s="21">
        <v>1001</v>
      </c>
      <c r="C15" s="21">
        <v>5000</v>
      </c>
      <c r="D15" s="26">
        <v>225</v>
      </c>
      <c r="E15" s="26">
        <f>D15-D9</f>
        <v>105</v>
      </c>
      <c r="F15" s="26">
        <f t="shared" ref="F15:F24" si="5">E15/100*10</f>
        <v>10.5</v>
      </c>
      <c r="G15" s="26">
        <f t="shared" ref="G15:G24" si="6">E15+F15</f>
        <v>115.5</v>
      </c>
      <c r="H15" s="99">
        <f t="shared" ref="H15:H24" si="7">G15*1.22</f>
        <v>140.91</v>
      </c>
      <c r="I15" s="26">
        <f t="shared" ref="I15:I24" si="8">E15/100*25</f>
        <v>26.25</v>
      </c>
      <c r="J15" s="26">
        <f t="shared" ref="J15:J24" si="9">E15+I15</f>
        <v>131.25</v>
      </c>
      <c r="K15" s="99">
        <f t="shared" ref="K15:K24" si="10">J15*1.22</f>
        <v>160.125</v>
      </c>
      <c r="L15" s="26">
        <f>D15-D9</f>
        <v>105</v>
      </c>
      <c r="M15" s="99">
        <f t="shared" ref="M15:M24" si="11">L15*1.22</f>
        <v>128.1</v>
      </c>
      <c r="P15" s="91"/>
      <c r="Q15" s="91"/>
    </row>
    <row r="16" spans="1:17" x14ac:dyDescent="0.3">
      <c r="A16" s="98" t="s">
        <v>62</v>
      </c>
      <c r="B16" s="21">
        <v>5001</v>
      </c>
      <c r="C16" s="21">
        <v>10000</v>
      </c>
      <c r="D16" s="26">
        <v>365</v>
      </c>
      <c r="E16" s="26">
        <f>D16-D9</f>
        <v>245</v>
      </c>
      <c r="F16" s="26">
        <f t="shared" si="5"/>
        <v>24.5</v>
      </c>
      <c r="G16" s="26">
        <f t="shared" si="6"/>
        <v>269.5</v>
      </c>
      <c r="H16" s="99">
        <f t="shared" si="7"/>
        <v>328.79</v>
      </c>
      <c r="I16" s="26">
        <f t="shared" si="8"/>
        <v>61.250000000000007</v>
      </c>
      <c r="J16" s="26">
        <f t="shared" si="9"/>
        <v>306.25</v>
      </c>
      <c r="K16" s="99">
        <f t="shared" si="10"/>
        <v>373.625</v>
      </c>
      <c r="L16" s="26">
        <f>D16-D9</f>
        <v>245</v>
      </c>
      <c r="M16" s="99">
        <f t="shared" si="11"/>
        <v>298.89999999999998</v>
      </c>
      <c r="P16" s="91"/>
      <c r="Q16" s="91"/>
    </row>
    <row r="17" spans="1:17" x14ac:dyDescent="0.3">
      <c r="A17" s="98" t="s">
        <v>63</v>
      </c>
      <c r="B17" s="21">
        <v>10001</v>
      </c>
      <c r="C17" s="21">
        <v>25000</v>
      </c>
      <c r="D17" s="26">
        <v>580</v>
      </c>
      <c r="E17" s="26">
        <f>D17-D9</f>
        <v>460</v>
      </c>
      <c r="F17" s="26">
        <f t="shared" si="5"/>
        <v>46</v>
      </c>
      <c r="G17" s="26">
        <f t="shared" si="6"/>
        <v>506</v>
      </c>
      <c r="H17" s="99">
        <f t="shared" si="7"/>
        <v>617.31999999999994</v>
      </c>
      <c r="I17" s="26">
        <f t="shared" si="8"/>
        <v>114.99999999999999</v>
      </c>
      <c r="J17" s="26">
        <f t="shared" si="9"/>
        <v>575</v>
      </c>
      <c r="K17" s="99">
        <f t="shared" si="10"/>
        <v>701.5</v>
      </c>
      <c r="L17" s="26">
        <f>D17-D9</f>
        <v>460</v>
      </c>
      <c r="M17" s="99">
        <f t="shared" si="11"/>
        <v>561.19999999999993</v>
      </c>
      <c r="P17" s="91"/>
      <c r="Q17" s="91"/>
    </row>
    <row r="18" spans="1:17" x14ac:dyDescent="0.3">
      <c r="A18" s="98" t="s">
        <v>64</v>
      </c>
      <c r="B18" s="21">
        <v>25001</v>
      </c>
      <c r="C18" s="21">
        <v>50000</v>
      </c>
      <c r="D18" s="26">
        <v>960</v>
      </c>
      <c r="E18" s="26">
        <f>D18-D9</f>
        <v>840</v>
      </c>
      <c r="F18" s="26">
        <f t="shared" si="5"/>
        <v>84</v>
      </c>
      <c r="G18" s="26">
        <f t="shared" si="6"/>
        <v>924</v>
      </c>
      <c r="H18" s="99">
        <f t="shared" si="7"/>
        <v>1127.28</v>
      </c>
      <c r="I18" s="26">
        <f t="shared" si="8"/>
        <v>210</v>
      </c>
      <c r="J18" s="26">
        <f t="shared" si="9"/>
        <v>1050</v>
      </c>
      <c r="K18" s="99">
        <f t="shared" si="10"/>
        <v>1281</v>
      </c>
      <c r="L18" s="26">
        <f>D18-D9</f>
        <v>840</v>
      </c>
      <c r="M18" s="99">
        <f t="shared" si="11"/>
        <v>1024.8</v>
      </c>
      <c r="P18" s="91"/>
      <c r="Q18" s="91"/>
    </row>
    <row r="19" spans="1:17" x14ac:dyDescent="0.3">
      <c r="A19" s="98" t="s">
        <v>65</v>
      </c>
      <c r="B19" s="21">
        <v>50001</v>
      </c>
      <c r="C19" s="21">
        <v>150000</v>
      </c>
      <c r="D19" s="26">
        <v>1350</v>
      </c>
      <c r="E19" s="26">
        <f>D19-D10</f>
        <v>1180</v>
      </c>
      <c r="F19" s="26">
        <f t="shared" si="5"/>
        <v>118</v>
      </c>
      <c r="G19" s="26">
        <f t="shared" si="6"/>
        <v>1298</v>
      </c>
      <c r="H19" s="99">
        <f t="shared" si="7"/>
        <v>1583.56</v>
      </c>
      <c r="I19" s="26">
        <f t="shared" si="8"/>
        <v>295</v>
      </c>
      <c r="J19" s="26">
        <f t="shared" si="9"/>
        <v>1475</v>
      </c>
      <c r="K19" s="99">
        <f t="shared" si="10"/>
        <v>1799.5</v>
      </c>
      <c r="L19" s="26">
        <f>D19-D10</f>
        <v>1180</v>
      </c>
      <c r="M19" s="99">
        <f t="shared" si="11"/>
        <v>1439.6</v>
      </c>
      <c r="P19" s="91"/>
      <c r="Q19" s="91"/>
    </row>
    <row r="20" spans="1:17" x14ac:dyDescent="0.3">
      <c r="A20" s="98" t="s">
        <v>66</v>
      </c>
      <c r="B20" s="21">
        <v>150001</v>
      </c>
      <c r="C20" s="21">
        <v>250000</v>
      </c>
      <c r="D20" s="26">
        <v>2000</v>
      </c>
      <c r="E20" s="26">
        <f>D20-D10</f>
        <v>1830</v>
      </c>
      <c r="F20" s="26">
        <f t="shared" si="5"/>
        <v>183</v>
      </c>
      <c r="G20" s="26">
        <f t="shared" si="6"/>
        <v>2013</v>
      </c>
      <c r="H20" s="99">
        <f t="shared" si="7"/>
        <v>2455.86</v>
      </c>
      <c r="I20" s="26">
        <f t="shared" si="8"/>
        <v>457.5</v>
      </c>
      <c r="J20" s="26">
        <f t="shared" si="9"/>
        <v>2287.5</v>
      </c>
      <c r="K20" s="99">
        <f t="shared" si="10"/>
        <v>2790.75</v>
      </c>
      <c r="L20" s="26">
        <f>D20-D10</f>
        <v>1830</v>
      </c>
      <c r="M20" s="99">
        <f t="shared" si="11"/>
        <v>2232.6</v>
      </c>
      <c r="P20" s="91"/>
      <c r="Q20" s="91"/>
    </row>
    <row r="21" spans="1:17" x14ac:dyDescent="0.3">
      <c r="A21" s="98" t="s">
        <v>67</v>
      </c>
      <c r="B21" s="21">
        <v>250001</v>
      </c>
      <c r="C21" s="21">
        <v>500000</v>
      </c>
      <c r="D21" s="26">
        <v>3200</v>
      </c>
      <c r="E21" s="26">
        <f>D21-D10</f>
        <v>3030</v>
      </c>
      <c r="F21" s="26">
        <f t="shared" si="5"/>
        <v>303</v>
      </c>
      <c r="G21" s="26">
        <f t="shared" si="6"/>
        <v>3333</v>
      </c>
      <c r="H21" s="99">
        <f t="shared" si="7"/>
        <v>4066.2599999999998</v>
      </c>
      <c r="I21" s="26">
        <f t="shared" si="8"/>
        <v>757.5</v>
      </c>
      <c r="J21" s="26">
        <f t="shared" si="9"/>
        <v>3787.5</v>
      </c>
      <c r="K21" s="99">
        <f t="shared" si="10"/>
        <v>4620.75</v>
      </c>
      <c r="L21" s="26">
        <f>D21-D10</f>
        <v>3030</v>
      </c>
      <c r="M21" s="99">
        <f t="shared" si="11"/>
        <v>3696.6</v>
      </c>
      <c r="P21" s="91"/>
      <c r="Q21" s="91"/>
    </row>
    <row r="22" spans="1:17" x14ac:dyDescent="0.3">
      <c r="A22" s="98" t="s">
        <v>68</v>
      </c>
      <c r="B22" s="21">
        <v>500001</v>
      </c>
      <c r="C22" s="21">
        <v>1500000</v>
      </c>
      <c r="D22" s="26">
        <v>4250</v>
      </c>
      <c r="E22" s="26">
        <f>D22-D10</f>
        <v>4080</v>
      </c>
      <c r="F22" s="26">
        <f t="shared" si="5"/>
        <v>408</v>
      </c>
      <c r="G22" s="26">
        <f t="shared" si="6"/>
        <v>4488</v>
      </c>
      <c r="H22" s="99">
        <f t="shared" si="7"/>
        <v>5475.36</v>
      </c>
      <c r="I22" s="26">
        <f t="shared" si="8"/>
        <v>1019.9999999999999</v>
      </c>
      <c r="J22" s="26">
        <f t="shared" si="9"/>
        <v>5100</v>
      </c>
      <c r="K22" s="99">
        <f t="shared" si="10"/>
        <v>6222</v>
      </c>
      <c r="L22" s="26">
        <f>D22-D10</f>
        <v>4080</v>
      </c>
      <c r="M22" s="99">
        <f t="shared" si="11"/>
        <v>4977.5999999999995</v>
      </c>
      <c r="P22" s="91"/>
      <c r="Q22" s="91"/>
    </row>
    <row r="23" spans="1:17" x14ac:dyDescent="0.3">
      <c r="A23" s="98" t="s">
        <v>69</v>
      </c>
      <c r="B23" s="21">
        <v>1500001</v>
      </c>
      <c r="C23" s="21">
        <v>2500000</v>
      </c>
      <c r="D23" s="26">
        <v>5550</v>
      </c>
      <c r="E23" s="26">
        <f>D23-D10</f>
        <v>5380</v>
      </c>
      <c r="F23" s="26">
        <f t="shared" si="5"/>
        <v>538</v>
      </c>
      <c r="G23" s="26">
        <f t="shared" si="6"/>
        <v>5918</v>
      </c>
      <c r="H23" s="99">
        <f t="shared" si="7"/>
        <v>7219.96</v>
      </c>
      <c r="I23" s="26">
        <f t="shared" si="8"/>
        <v>1345</v>
      </c>
      <c r="J23" s="26">
        <f t="shared" si="9"/>
        <v>6725</v>
      </c>
      <c r="K23" s="99">
        <f t="shared" si="10"/>
        <v>8204.5</v>
      </c>
      <c r="L23" s="26">
        <f>D23-D10</f>
        <v>5380</v>
      </c>
      <c r="M23" s="99">
        <f t="shared" si="11"/>
        <v>6563.5999999999995</v>
      </c>
      <c r="P23" s="91"/>
      <c r="Q23" s="91"/>
    </row>
    <row r="24" spans="1:17" x14ac:dyDescent="0.3">
      <c r="A24" s="98" t="s">
        <v>70</v>
      </c>
      <c r="B24" s="21">
        <v>2500001</v>
      </c>
      <c r="C24" s="21">
        <v>5000000</v>
      </c>
      <c r="D24" s="26">
        <v>8250</v>
      </c>
      <c r="E24" s="26">
        <f>D24-D10</f>
        <v>8080</v>
      </c>
      <c r="F24" s="26">
        <f t="shared" si="5"/>
        <v>808</v>
      </c>
      <c r="G24" s="26">
        <f t="shared" si="6"/>
        <v>8888</v>
      </c>
      <c r="H24" s="99">
        <f t="shared" si="7"/>
        <v>10843.36</v>
      </c>
      <c r="I24" s="26">
        <f t="shared" si="8"/>
        <v>2020</v>
      </c>
      <c r="J24" s="26">
        <f t="shared" si="9"/>
        <v>10100</v>
      </c>
      <c r="K24" s="99">
        <f t="shared" si="10"/>
        <v>12322</v>
      </c>
      <c r="L24" s="26">
        <f>D24-D10</f>
        <v>8080</v>
      </c>
      <c r="M24" s="99">
        <f t="shared" si="11"/>
        <v>9857.6</v>
      </c>
      <c r="P24" s="91"/>
      <c r="Q24" s="91"/>
    </row>
    <row r="25" spans="1:17" ht="15" thickBot="1" x14ac:dyDescent="0.35"/>
    <row r="26" spans="1:17" x14ac:dyDescent="0.3">
      <c r="A26" s="101"/>
      <c r="B26" s="102"/>
      <c r="C26" s="102"/>
      <c r="D26" s="102"/>
      <c r="E26" s="103" t="s">
        <v>18</v>
      </c>
      <c r="F26" s="102"/>
      <c r="G26" s="102"/>
      <c r="H26" s="102"/>
      <c r="I26" s="102"/>
      <c r="J26" s="102"/>
      <c r="K26" s="102"/>
      <c r="L26" s="102"/>
      <c r="M26" s="104"/>
    </row>
    <row r="27" spans="1:17" x14ac:dyDescent="0.3">
      <c r="A27" s="92"/>
      <c r="E27" s="93" t="s">
        <v>56</v>
      </c>
      <c r="F27" s="94">
        <v>0.1</v>
      </c>
      <c r="G27" t="s">
        <v>57</v>
      </c>
      <c r="H27" t="s">
        <v>17</v>
      </c>
      <c r="I27" s="163" t="s">
        <v>58</v>
      </c>
      <c r="J27" s="163"/>
      <c r="K27" t="s">
        <v>17</v>
      </c>
      <c r="L27" s="95" t="s">
        <v>59</v>
      </c>
      <c r="M27" s="96" t="s">
        <v>17</v>
      </c>
    </row>
    <row r="28" spans="1:17" x14ac:dyDescent="0.3">
      <c r="A28" s="105" t="s">
        <v>60</v>
      </c>
      <c r="B28" s="21">
        <v>0</v>
      </c>
      <c r="C28" s="21">
        <v>1000</v>
      </c>
      <c r="D28" s="26">
        <v>96</v>
      </c>
      <c r="E28" s="26">
        <f>D28-F8</f>
        <v>48</v>
      </c>
      <c r="F28" s="26">
        <f>E28/100*10</f>
        <v>4.8</v>
      </c>
      <c r="G28" s="26">
        <f>E28+F28</f>
        <v>52.8</v>
      </c>
      <c r="H28" s="106">
        <f>G28*1.22</f>
        <v>64.415999999999997</v>
      </c>
      <c r="I28" s="26">
        <f>E28/100*25</f>
        <v>12</v>
      </c>
      <c r="J28" s="26">
        <f>E28+I28</f>
        <v>60</v>
      </c>
      <c r="K28" s="106">
        <f>J28*1.22</f>
        <v>73.2</v>
      </c>
      <c r="L28" s="26">
        <v>48</v>
      </c>
      <c r="M28" s="107">
        <f>L28*1.22</f>
        <v>58.56</v>
      </c>
      <c r="O28" s="108">
        <f>D14-D14/5</f>
        <v>96</v>
      </c>
    </row>
    <row r="29" spans="1:17" x14ac:dyDescent="0.3">
      <c r="A29" s="105" t="s">
        <v>61</v>
      </c>
      <c r="B29" s="21">
        <v>1001</v>
      </c>
      <c r="C29" s="21">
        <v>5000</v>
      </c>
      <c r="D29" s="26">
        <v>180</v>
      </c>
      <c r="E29" s="26">
        <f>D29-F9</f>
        <v>84</v>
      </c>
      <c r="F29" s="26">
        <f t="shared" ref="F29:F38" si="12">E29/100*10</f>
        <v>8.4</v>
      </c>
      <c r="G29" s="26">
        <f t="shared" ref="G29:G38" si="13">E29+F29</f>
        <v>92.4</v>
      </c>
      <c r="H29" s="106">
        <f t="shared" ref="H29:H38" si="14">G29*1.22</f>
        <v>112.72800000000001</v>
      </c>
      <c r="I29" s="26">
        <f t="shared" ref="I29:I38" si="15">E29/100*25</f>
        <v>21</v>
      </c>
      <c r="J29" s="26">
        <f t="shared" ref="J29:J38" si="16">E29+I29</f>
        <v>105</v>
      </c>
      <c r="K29" s="106">
        <f t="shared" ref="K29:K38" si="17">J29*1.22</f>
        <v>128.1</v>
      </c>
      <c r="L29" s="26">
        <v>84</v>
      </c>
      <c r="M29" s="107">
        <f t="shared" ref="M29:M38" si="18">L29*1.22</f>
        <v>102.48</v>
      </c>
      <c r="O29" s="108">
        <f t="shared" ref="O29:O38" si="19">D15-D15/5</f>
        <v>180</v>
      </c>
    </row>
    <row r="30" spans="1:17" x14ac:dyDescent="0.3">
      <c r="A30" s="105" t="s">
        <v>62</v>
      </c>
      <c r="B30" s="21">
        <v>5001</v>
      </c>
      <c r="C30" s="21">
        <v>10000</v>
      </c>
      <c r="D30" s="26">
        <v>292</v>
      </c>
      <c r="E30" s="26">
        <f>D30-F9</f>
        <v>196</v>
      </c>
      <c r="F30" s="26">
        <f t="shared" si="12"/>
        <v>19.600000000000001</v>
      </c>
      <c r="G30" s="26">
        <f t="shared" si="13"/>
        <v>215.6</v>
      </c>
      <c r="H30" s="106">
        <f t="shared" si="14"/>
        <v>263.03199999999998</v>
      </c>
      <c r="I30" s="26">
        <f t="shared" si="15"/>
        <v>49</v>
      </c>
      <c r="J30" s="26">
        <f t="shared" si="16"/>
        <v>245</v>
      </c>
      <c r="K30" s="106">
        <f t="shared" si="17"/>
        <v>298.89999999999998</v>
      </c>
      <c r="L30" s="26">
        <v>196</v>
      </c>
      <c r="M30" s="107">
        <f t="shared" si="18"/>
        <v>239.12</v>
      </c>
      <c r="O30" s="108">
        <f t="shared" si="19"/>
        <v>292</v>
      </c>
    </row>
    <row r="31" spans="1:17" x14ac:dyDescent="0.3">
      <c r="A31" s="105" t="s">
        <v>63</v>
      </c>
      <c r="B31" s="21">
        <v>10001</v>
      </c>
      <c r="C31" s="21">
        <v>25000</v>
      </c>
      <c r="D31" s="26">
        <v>464</v>
      </c>
      <c r="E31" s="26">
        <f>D31-F9</f>
        <v>368</v>
      </c>
      <c r="F31" s="26">
        <f t="shared" si="12"/>
        <v>36.800000000000004</v>
      </c>
      <c r="G31" s="26">
        <f t="shared" si="13"/>
        <v>404.8</v>
      </c>
      <c r="H31" s="106">
        <f t="shared" si="14"/>
        <v>493.85599999999999</v>
      </c>
      <c r="I31" s="26">
        <f t="shared" si="15"/>
        <v>92</v>
      </c>
      <c r="J31" s="26">
        <f t="shared" si="16"/>
        <v>460</v>
      </c>
      <c r="K31" s="106">
        <f t="shared" si="17"/>
        <v>561.19999999999993</v>
      </c>
      <c r="L31" s="26">
        <v>368</v>
      </c>
      <c r="M31" s="107">
        <f t="shared" si="18"/>
        <v>448.96</v>
      </c>
      <c r="O31" s="108">
        <f t="shared" si="19"/>
        <v>464</v>
      </c>
    </row>
    <row r="32" spans="1:17" x14ac:dyDescent="0.3">
      <c r="A32" s="105" t="s">
        <v>64</v>
      </c>
      <c r="B32" s="21">
        <v>25001</v>
      </c>
      <c r="C32" s="21">
        <v>50000</v>
      </c>
      <c r="D32" s="26">
        <v>768</v>
      </c>
      <c r="E32" s="26">
        <f>D32-F9</f>
        <v>672</v>
      </c>
      <c r="F32" s="26">
        <f t="shared" si="12"/>
        <v>67.2</v>
      </c>
      <c r="G32" s="26">
        <f t="shared" si="13"/>
        <v>739.2</v>
      </c>
      <c r="H32" s="106">
        <f t="shared" si="14"/>
        <v>901.82400000000007</v>
      </c>
      <c r="I32" s="26">
        <f t="shared" si="15"/>
        <v>168</v>
      </c>
      <c r="J32" s="26">
        <f t="shared" si="16"/>
        <v>840</v>
      </c>
      <c r="K32" s="106">
        <f t="shared" si="17"/>
        <v>1024.8</v>
      </c>
      <c r="L32" s="26">
        <v>672</v>
      </c>
      <c r="M32" s="107">
        <f t="shared" si="18"/>
        <v>819.84</v>
      </c>
      <c r="O32" s="108">
        <f t="shared" si="19"/>
        <v>768</v>
      </c>
    </row>
    <row r="33" spans="1:15" x14ac:dyDescent="0.3">
      <c r="A33" s="105" t="s">
        <v>65</v>
      </c>
      <c r="B33" s="21">
        <v>50001</v>
      </c>
      <c r="C33" s="21">
        <v>150000</v>
      </c>
      <c r="D33" s="26">
        <v>1200</v>
      </c>
      <c r="E33" s="26">
        <f>D33-F10</f>
        <v>1064</v>
      </c>
      <c r="F33" s="26">
        <f t="shared" si="12"/>
        <v>106.4</v>
      </c>
      <c r="G33" s="26">
        <f t="shared" si="13"/>
        <v>1170.4000000000001</v>
      </c>
      <c r="H33" s="106">
        <f t="shared" si="14"/>
        <v>1427.8880000000001</v>
      </c>
      <c r="I33" s="26">
        <f t="shared" si="15"/>
        <v>266</v>
      </c>
      <c r="J33" s="26">
        <f t="shared" si="16"/>
        <v>1330</v>
      </c>
      <c r="K33" s="106">
        <f t="shared" si="17"/>
        <v>1622.6</v>
      </c>
      <c r="L33" s="26">
        <v>1064</v>
      </c>
      <c r="M33" s="107">
        <f t="shared" si="18"/>
        <v>1298.08</v>
      </c>
      <c r="O33" s="109">
        <f t="shared" si="19"/>
        <v>1080</v>
      </c>
    </row>
    <row r="34" spans="1:15" x14ac:dyDescent="0.3">
      <c r="A34" s="105" t="s">
        <v>66</v>
      </c>
      <c r="B34" s="21">
        <v>150001</v>
      </c>
      <c r="C34" s="21">
        <v>250000</v>
      </c>
      <c r="D34" s="26">
        <v>1600</v>
      </c>
      <c r="E34" s="26">
        <f>D34-F10</f>
        <v>1464</v>
      </c>
      <c r="F34" s="26">
        <f t="shared" si="12"/>
        <v>146.4</v>
      </c>
      <c r="G34" s="26">
        <f t="shared" si="13"/>
        <v>1610.4</v>
      </c>
      <c r="H34" s="106">
        <f t="shared" si="14"/>
        <v>1964.6880000000001</v>
      </c>
      <c r="I34" s="26">
        <f t="shared" si="15"/>
        <v>366</v>
      </c>
      <c r="J34" s="26">
        <f t="shared" si="16"/>
        <v>1830</v>
      </c>
      <c r="K34" s="106">
        <f t="shared" si="17"/>
        <v>2232.6</v>
      </c>
      <c r="L34" s="26">
        <v>1464</v>
      </c>
      <c r="M34" s="107">
        <f t="shared" si="18"/>
        <v>1786.08</v>
      </c>
      <c r="O34" s="108">
        <f t="shared" si="19"/>
        <v>1600</v>
      </c>
    </row>
    <row r="35" spans="1:15" x14ac:dyDescent="0.3">
      <c r="A35" s="105" t="s">
        <v>67</v>
      </c>
      <c r="B35" s="21">
        <v>250001</v>
      </c>
      <c r="C35" s="21">
        <v>500000</v>
      </c>
      <c r="D35" s="26">
        <v>2560</v>
      </c>
      <c r="E35" s="26">
        <f>D35-F10</f>
        <v>2424</v>
      </c>
      <c r="F35" s="26">
        <f t="shared" si="12"/>
        <v>242.39999999999998</v>
      </c>
      <c r="G35" s="26">
        <f t="shared" si="13"/>
        <v>2666.4</v>
      </c>
      <c r="H35" s="106">
        <f t="shared" si="14"/>
        <v>3253.0080000000003</v>
      </c>
      <c r="I35" s="26">
        <f t="shared" si="15"/>
        <v>606</v>
      </c>
      <c r="J35" s="26">
        <f t="shared" si="16"/>
        <v>3030</v>
      </c>
      <c r="K35" s="106">
        <f t="shared" si="17"/>
        <v>3696.6</v>
      </c>
      <c r="L35" s="26">
        <v>2424</v>
      </c>
      <c r="M35" s="107">
        <f t="shared" si="18"/>
        <v>2957.2799999999997</v>
      </c>
      <c r="O35" s="108">
        <f t="shared" si="19"/>
        <v>2560</v>
      </c>
    </row>
    <row r="36" spans="1:15" x14ac:dyDescent="0.3">
      <c r="A36" s="105" t="s">
        <v>68</v>
      </c>
      <c r="B36" s="21">
        <v>500001</v>
      </c>
      <c r="C36" s="21">
        <v>1500000</v>
      </c>
      <c r="D36" s="26">
        <v>3900</v>
      </c>
      <c r="E36" s="26">
        <f>D36-F10</f>
        <v>3764</v>
      </c>
      <c r="F36" s="26">
        <f t="shared" si="12"/>
        <v>376.4</v>
      </c>
      <c r="G36" s="26">
        <f t="shared" si="13"/>
        <v>4140.3999999999996</v>
      </c>
      <c r="H36" s="106">
        <f t="shared" si="14"/>
        <v>5051.2879999999996</v>
      </c>
      <c r="I36" s="26">
        <f t="shared" si="15"/>
        <v>941</v>
      </c>
      <c r="J36" s="26">
        <f t="shared" si="16"/>
        <v>4705</v>
      </c>
      <c r="K36" s="106">
        <f t="shared" si="17"/>
        <v>5740.0999999999995</v>
      </c>
      <c r="L36" s="26">
        <v>3764</v>
      </c>
      <c r="M36" s="107">
        <f t="shared" si="18"/>
        <v>4592.08</v>
      </c>
      <c r="O36" s="109">
        <f t="shared" si="19"/>
        <v>3400</v>
      </c>
    </row>
    <row r="37" spans="1:15" x14ac:dyDescent="0.3">
      <c r="A37" s="105" t="s">
        <v>69</v>
      </c>
      <c r="B37" s="21">
        <v>1500001</v>
      </c>
      <c r="C37" s="21">
        <v>2500000</v>
      </c>
      <c r="D37" s="26">
        <v>4600</v>
      </c>
      <c r="E37" s="26">
        <f>D37-F10</f>
        <v>4464</v>
      </c>
      <c r="F37" s="26">
        <f t="shared" si="12"/>
        <v>446.4</v>
      </c>
      <c r="G37" s="26">
        <f t="shared" si="13"/>
        <v>4910.3999999999996</v>
      </c>
      <c r="H37" s="106">
        <f t="shared" si="14"/>
        <v>5990.6879999999992</v>
      </c>
      <c r="I37" s="26">
        <f t="shared" si="15"/>
        <v>1116</v>
      </c>
      <c r="J37" s="26">
        <f t="shared" si="16"/>
        <v>5580</v>
      </c>
      <c r="K37" s="106">
        <f t="shared" si="17"/>
        <v>6807.5999999999995</v>
      </c>
      <c r="L37" s="26">
        <v>4464</v>
      </c>
      <c r="M37" s="107">
        <f t="shared" si="18"/>
        <v>5446.08</v>
      </c>
      <c r="O37" s="109">
        <f t="shared" si="19"/>
        <v>4440</v>
      </c>
    </row>
    <row r="38" spans="1:15" ht="15" thickBot="1" x14ac:dyDescent="0.35">
      <c r="A38" s="110" t="s">
        <v>70</v>
      </c>
      <c r="B38" s="21">
        <v>2500001</v>
      </c>
      <c r="C38" s="21">
        <v>5000000</v>
      </c>
      <c r="D38" s="35">
        <v>6600</v>
      </c>
      <c r="E38" s="35">
        <f>D38-F10</f>
        <v>6464</v>
      </c>
      <c r="F38" s="35">
        <f t="shared" si="12"/>
        <v>646.4</v>
      </c>
      <c r="G38" s="35">
        <f t="shared" si="13"/>
        <v>7110.4</v>
      </c>
      <c r="H38" s="111">
        <f t="shared" si="14"/>
        <v>8674.6880000000001</v>
      </c>
      <c r="I38" s="35">
        <f t="shared" si="15"/>
        <v>1616</v>
      </c>
      <c r="J38" s="35">
        <f t="shared" si="16"/>
        <v>8080</v>
      </c>
      <c r="K38" s="111">
        <f t="shared" si="17"/>
        <v>9857.6</v>
      </c>
      <c r="L38" s="35">
        <v>6464</v>
      </c>
      <c r="M38" s="112">
        <f t="shared" si="18"/>
        <v>7886.08</v>
      </c>
      <c r="O38" s="108">
        <f t="shared" si="19"/>
        <v>6600</v>
      </c>
    </row>
    <row r="39" spans="1:15" x14ac:dyDescent="0.3">
      <c r="B39" s="118">
        <v>5000001</v>
      </c>
      <c r="C39" s="114" t="s">
        <v>29</v>
      </c>
    </row>
  </sheetData>
  <mergeCells count="2">
    <mergeCell ref="I13:J13"/>
    <mergeCell ref="I27:J27"/>
  </mergeCells>
  <pageMargins left="0.7" right="0.7" top="0.75" bottom="0.75" header="0.3" footer="0.3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ADM</vt:lpstr>
      <vt:lpstr>FINALE</vt:lpstr>
      <vt:lpstr>spese avvio</vt:lpstr>
      <vt:lpstr>DETTAGLIO CONTEGGI PROPORZIONAL</vt:lpstr>
      <vt:lpstr>tariffe Unioncamere</vt:lpstr>
      <vt:lpstr>INDETERMINATO_NO</vt:lpstr>
      <vt:lpstr>INDETERMINATO_SI</vt:lpstr>
      <vt:lpstr>NO</vt:lpstr>
      <vt:lpstr>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Cotugno</dc:creator>
  <cp:lastModifiedBy>Gisella Guatieri</cp:lastModifiedBy>
  <dcterms:created xsi:type="dcterms:W3CDTF">2015-06-05T18:19:34Z</dcterms:created>
  <dcterms:modified xsi:type="dcterms:W3CDTF">2026-04-17T09:49:17Z</dcterms:modified>
</cp:coreProperties>
</file>